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mmac\Downloads\traductions\"/>
    </mc:Choice>
  </mc:AlternateContent>
  <xr:revisionPtr revIDLastSave="0" documentId="13_ncr:1_{C53AE96E-D2F4-4F13-8830-C2D863604C4B}" xr6:coauthVersionLast="47" xr6:coauthVersionMax="47" xr10:uidLastSave="{00000000-0000-0000-0000-000000000000}"/>
  <bookViews>
    <workbookView xWindow="-28920" yWindow="-5580" windowWidth="29040" windowHeight="15720" xr2:uid="{00000000-000D-0000-FFFF-FFFF00000000}"/>
  </bookViews>
  <sheets>
    <sheet name="GENERAL" sheetId="2" r:id="rId1"/>
    <sheet name="ENERGIE" sheetId="3" r:id="rId2"/>
    <sheet name="ÉMISSIONS FUGITIVES" sheetId="4" r:id="rId3"/>
    <sheet name="DÉCHETS" sheetId="5" r:id="rId4"/>
    <sheet name="TRANSPORTS" sheetId="6" r:id="rId5"/>
    <sheet name="CONSOMMABLES" sheetId="7" r:id="rId6"/>
    <sheet name="ÉQUIPEMENTS" sheetId="8" r:id="rId7"/>
    <sheet name="IMMOBILIER" sheetId="9" r:id="rId8"/>
    <sheet name="FLUX NUMÉRIQUES" sheetId="10" r:id="rId9"/>
    <sheet name="PRESCRIPTIONS" sheetId="11" r:id="rId10"/>
    <sheet name="SYNTHÈSE" sheetId="12" r:id="rId11"/>
    <sheet name="Facteurs démission (FE)" sheetId="13" r:id="rId12"/>
    <sheet name="FE ad-hoc" sheetId="14" r:id="rId13"/>
  </sheets>
  <definedNames>
    <definedName name="_xlnm._FilterDatabase" localSheetId="11" hidden="1">'Facteurs démission (FE)'!$A$1:$F$75</definedName>
    <definedName name="_xlnm._FilterDatabase" localSheetId="10" hidden="1">SYNTHÈSE!$A$1:$B$12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4" l="1"/>
  <c r="G11" i="14" s="1"/>
  <c r="F10" i="14"/>
  <c r="G10" i="14" s="1"/>
  <c r="F9" i="14"/>
  <c r="G9" i="14" s="1"/>
  <c r="F8" i="14" a="1"/>
  <c r="F8" i="14" s="1"/>
  <c r="G8" i="14" s="1"/>
  <c r="F7" i="14"/>
  <c r="G7" i="14" s="1"/>
  <c r="F6" i="14"/>
  <c r="G6" i="14" s="1"/>
  <c r="F5" i="14"/>
  <c r="G5" i="14" s="1"/>
  <c r="F4" i="14"/>
  <c r="G4" i="14" s="1"/>
  <c r="F3" i="14"/>
  <c r="G3" i="14" s="1"/>
  <c r="C75" i="13"/>
  <c r="C65" i="13" a="1"/>
  <c r="C65" i="13" s="1"/>
  <c r="C64" i="13" a="1"/>
  <c r="C64" i="13"/>
  <c r="C63" i="13" a="1"/>
  <c r="C63" i="13" s="1"/>
  <c r="C62" i="13" a="1"/>
  <c r="C62" i="13" s="1"/>
  <c r="C61" i="13" a="1"/>
  <c r="C61" i="13" s="1"/>
  <c r="C60" i="13" a="1"/>
  <c r="C60" i="13" s="1"/>
  <c r="C59" i="13" a="1"/>
  <c r="C59" i="13" s="1"/>
  <c r="C58" i="13" a="1"/>
  <c r="C58" i="13" s="1"/>
  <c r="C57" i="13" a="1"/>
  <c r="C57" i="13" s="1"/>
  <c r="C48" i="13"/>
  <c r="C32" i="13"/>
  <c r="C31" i="13"/>
  <c r="C22" i="13"/>
  <c r="C18" i="13"/>
  <c r="C12" i="13"/>
  <c r="C11" i="13"/>
  <c r="C10" i="13"/>
  <c r="D4" i="11" a="1"/>
  <c r="D4" i="11" s="1"/>
  <c r="B3" i="12" s="1"/>
  <c r="D11" i="10" a="1"/>
  <c r="D11" i="10" s="1"/>
  <c r="D6" i="10" a="1"/>
  <c r="D6" i="10" s="1"/>
  <c r="B6" i="10"/>
  <c r="D5" i="10" a="1"/>
  <c r="D5" i="10" s="1"/>
  <c r="D4" i="10" s="1"/>
  <c r="B10" i="12" s="1"/>
  <c r="B5" i="10"/>
  <c r="F14" i="9" a="1"/>
  <c r="F14" i="9" s="1"/>
  <c r="F8" i="9" a="1"/>
  <c r="F8" i="9" s="1"/>
  <c r="F49" i="8" a="1"/>
  <c r="F49" i="8" s="1"/>
  <c r="F48" i="8" a="1"/>
  <c r="F48" i="8" s="1"/>
  <c r="F47" i="8" a="1"/>
  <c r="F47" i="8" s="1"/>
  <c r="F46" i="8" a="1"/>
  <c r="F46" i="8" s="1"/>
  <c r="F45" i="8" a="1"/>
  <c r="F45" i="8" s="1"/>
  <c r="F44" i="8" a="1"/>
  <c r="F44" i="8" s="1"/>
  <c r="F43" i="8" a="1"/>
  <c r="F43" i="8" s="1"/>
  <c r="F42" i="8" a="1"/>
  <c r="F42" i="8" s="1"/>
  <c r="F41" i="8" a="1"/>
  <c r="F41" i="8" s="1"/>
  <c r="F40" i="8" a="1"/>
  <c r="F40" i="8" s="1"/>
  <c r="F50" i="8" s="1"/>
  <c r="F34" i="8" a="1"/>
  <c r="F34" i="8" s="1"/>
  <c r="F33" i="8" a="1"/>
  <c r="F33" i="8" s="1"/>
  <c r="F32" i="8" a="1"/>
  <c r="F32" i="8" s="1"/>
  <c r="F31" i="8" a="1"/>
  <c r="F31" i="8" s="1"/>
  <c r="F30" i="8" a="1"/>
  <c r="F30" i="8" s="1"/>
  <c r="F29" i="8" a="1"/>
  <c r="F29" i="8" s="1"/>
  <c r="F28" i="8" a="1"/>
  <c r="F28" i="8" s="1"/>
  <c r="F35" i="8" s="1"/>
  <c r="F22" i="8" a="1"/>
  <c r="F22" i="8" s="1"/>
  <c r="F21" i="8" a="1"/>
  <c r="F21" i="8" s="1"/>
  <c r="F20" i="8" a="1"/>
  <c r="F20" i="8" s="1"/>
  <c r="F19" i="8" a="1"/>
  <c r="F19" i="8" s="1"/>
  <c r="F18" i="8" a="1"/>
  <c r="F18" i="8" s="1"/>
  <c r="F17" i="8" a="1"/>
  <c r="F17" i="8" s="1"/>
  <c r="F16" i="8" a="1"/>
  <c r="F16" i="8" s="1"/>
  <c r="F23" i="8" s="1"/>
  <c r="F10" i="8" a="1"/>
  <c r="F10" i="8" s="1"/>
  <c r="F9" i="8" a="1"/>
  <c r="F9" i="8" s="1"/>
  <c r="F8" i="8" a="1"/>
  <c r="F8" i="8" s="1"/>
  <c r="F11" i="8" s="1"/>
  <c r="D6" i="7" a="1"/>
  <c r="D6" i="7" s="1"/>
  <c r="D5" i="7" a="1"/>
  <c r="D5" i="7" s="1"/>
  <c r="D4" i="7" a="1"/>
  <c r="D4" i="7" s="1"/>
  <c r="D7" i="7" s="1"/>
  <c r="B4" i="12" s="1"/>
  <c r="D31" i="6" a="1"/>
  <c r="D31" i="6" s="1"/>
  <c r="D30" i="6" a="1"/>
  <c r="D30" i="6" s="1"/>
  <c r="D32" i="6" s="1"/>
  <c r="B9" i="12" s="1"/>
  <c r="D23" i="6"/>
  <c r="D11" i="6" a="1"/>
  <c r="D11" i="6" s="1"/>
  <c r="D9" i="6" a="1"/>
  <c r="D9" i="6" s="1"/>
  <c r="D8" i="6" a="1"/>
  <c r="D8" i="6" s="1"/>
  <c r="D7" i="6" a="1"/>
  <c r="D7" i="6" s="1"/>
  <c r="D6" i="6" a="1"/>
  <c r="D6" i="6" s="1"/>
  <c r="D5" i="6" a="1"/>
  <c r="D5" i="6" s="1"/>
  <c r="D4" i="6" a="1"/>
  <c r="D4" i="6" s="1"/>
  <c r="D12" i="6" s="1"/>
  <c r="B8" i="12" s="1"/>
  <c r="D18" i="5" a="1"/>
  <c r="D18" i="5" s="1"/>
  <c r="A18" i="5"/>
  <c r="D12" i="5" a="1"/>
  <c r="D12" i="5" s="1"/>
  <c r="A12" i="5"/>
  <c r="D11" i="5" a="1"/>
  <c r="D11" i="5" s="1"/>
  <c r="A11" i="5"/>
  <c r="D10" i="5" a="1"/>
  <c r="D10" i="5" s="1"/>
  <c r="D13" i="5" s="1"/>
  <c r="A10" i="5"/>
  <c r="D4" i="5" a="1"/>
  <c r="D4" i="5" s="1"/>
  <c r="A4" i="5"/>
  <c r="D16" i="4" a="1"/>
  <c r="D16" i="4" s="1"/>
  <c r="D10" i="4" a="1"/>
  <c r="D10" i="4" s="1"/>
  <c r="D4" i="4" a="1"/>
  <c r="D4" i="4" s="1"/>
  <c r="B11" i="12" s="1"/>
  <c r="D10" i="3" a="1"/>
  <c r="D10" i="3" s="1"/>
  <c r="D4" i="3" a="1"/>
  <c r="D4" i="3" s="1"/>
  <c r="B5" i="12" s="1"/>
  <c r="B6" i="2"/>
  <c r="B12" i="12" l="1"/>
  <c r="B7" i="12"/>
  <c r="D22" i="6" a="1"/>
  <c r="D22" i="6" s="1"/>
  <c r="D21" i="6" a="1"/>
  <c r="D21" i="6" s="1"/>
  <c r="D20" i="6" a="1"/>
  <c r="D20" i="6" s="1"/>
  <c r="D19" i="6" a="1"/>
  <c r="D19" i="6" s="1"/>
  <c r="D18" i="6" a="1"/>
  <c r="D18" i="6" s="1"/>
  <c r="D17" i="6" a="1"/>
  <c r="D17" i="6" s="1"/>
  <c r="D25" i="6" s="1" a="1"/>
  <c r="D25" i="6" s="1"/>
  <c r="B2" i="12" s="1"/>
  <c r="D24" i="6" a="1"/>
  <c r="D24" i="6" s="1"/>
  <c r="B6" i="12"/>
  <c r="B13" i="12" l="1"/>
  <c r="C2" i="12" s="1"/>
  <c r="C6" i="12" l="1"/>
  <c r="C11" i="12"/>
  <c r="C8" i="12"/>
  <c r="C9" i="12"/>
  <c r="C4" i="12"/>
  <c r="C5" i="12"/>
  <c r="C10" i="12"/>
  <c r="C7" i="12"/>
  <c r="C3" i="12"/>
  <c r="C12" i="12"/>
  <c r="C13" i="12"/>
</calcChain>
</file>

<file path=xl/sharedStrings.xml><?xml version="1.0" encoding="utf-8"?>
<sst xmlns="http://schemas.openxmlformats.org/spreadsheetml/2006/main" count="664" uniqueCount="270">
  <si>
    <t>Donnée</t>
  </si>
  <si>
    <t>Valeur par défaut</t>
  </si>
  <si>
    <t>Valeur cabinet</t>
  </si>
  <si>
    <t>Nombre de dentistes</t>
  </si>
  <si>
    <t>-</t>
  </si>
  <si>
    <t>Nombre d'hygiénistes</t>
  </si>
  <si>
    <t>Jours travaillés / semaine</t>
  </si>
  <si>
    <t>Semaines travaillées / an</t>
  </si>
  <si>
    <t>RDV / an (total cabinet)</t>
  </si>
  <si>
    <t>RDV / jour / praticien</t>
  </si>
  <si>
    <r>
      <rPr>
        <b/>
        <sz val="10"/>
        <color theme="1"/>
        <rFont val="Arial"/>
        <family val="2"/>
      </rPr>
      <t>Guide</t>
    </r>
    <r>
      <rPr>
        <sz val="10"/>
        <color theme="1"/>
        <rFont val="Arial"/>
        <family val="2"/>
      </rPr>
      <t xml:space="preserve"> : la consommation annuelle en kWh est à récupérer sur la facture de votre fournisseur d'énergie 
(un récapitulatif annuel est généralement disponible sur la facture du mois de décembre).</t>
    </r>
  </si>
  <si>
    <t>ÉLECTRICITÉ</t>
  </si>
  <si>
    <t>Type</t>
  </si>
  <si>
    <t>Valeur</t>
  </si>
  <si>
    <t>Unité</t>
  </si>
  <si>
    <t>Émissions (kgCO2e)</t>
  </si>
  <si>
    <t>Électricité Québec</t>
  </si>
  <si>
    <t>kWh</t>
  </si>
  <si>
    <r>
      <rPr>
        <b/>
        <sz val="10"/>
        <color theme="1"/>
        <rFont val="Arial"/>
        <family val="2"/>
      </rPr>
      <t>Guide</t>
    </r>
    <r>
      <rPr>
        <sz val="10"/>
        <color theme="1"/>
        <rFont val="Arial"/>
        <family val="2"/>
      </rPr>
      <t xml:space="preserve"> : la consommation annuelle en kWh est à récupérer sur la facture de votre fournisseur d'énergie 
(un récapitulatif annuel est généralement disponible sur la facture du mois de décembre.</t>
    </r>
  </si>
  <si>
    <r>
      <rPr>
        <b/>
        <sz val="10"/>
        <color theme="1"/>
        <rFont val="Arial"/>
        <family val="2"/>
      </rPr>
      <t xml:space="preserve">CHAUFFAGE 
</t>
    </r>
    <r>
      <rPr>
        <i/>
        <sz val="10"/>
        <color theme="1"/>
        <rFont val="Arial"/>
        <family val="2"/>
      </rPr>
      <t>(chaudière)</t>
    </r>
  </si>
  <si>
    <t>Gaz naturel</t>
  </si>
  <si>
    <r>
      <rPr>
        <b/>
        <i/>
        <sz val="10"/>
        <color theme="1"/>
        <rFont val="Arial"/>
        <family val="2"/>
      </rPr>
      <t xml:space="preserve">Guide </t>
    </r>
    <r>
      <rPr>
        <i/>
        <sz val="10"/>
        <color theme="1"/>
        <rFont val="Arial"/>
        <family val="2"/>
      </rPr>
      <t>: ce poste prend en compte les fuites de gaz frigorigènes, qui sont des gaz à effet de serre puissants.
La nature du fluide frigorigène et la quantité de fuite sont inscrits sur vos documents de maintenance. 
En l'absence de ces documents, remplir la surface climatisée en m2.</t>
    </r>
  </si>
  <si>
    <t>FUITES DE CLIMATISATION</t>
  </si>
  <si>
    <t>kg</t>
  </si>
  <si>
    <r>
      <rPr>
        <b/>
        <i/>
        <sz val="10"/>
        <color theme="1"/>
        <rFont val="Arial"/>
        <family val="2"/>
      </rPr>
      <t xml:space="preserve">Guide </t>
    </r>
    <r>
      <rPr>
        <i/>
        <sz val="10"/>
        <color theme="1"/>
        <rFont val="Arial"/>
        <family val="2"/>
      </rPr>
      <t>: indiquer la consommation annuelle de test au froid en mL.
La nature du fluide frigorigène et le volume sont indiqués au dos de vos flacons de test au froid.</t>
    </r>
  </si>
  <si>
    <t>TEST AU FROID</t>
  </si>
  <si>
    <t>Tétrafluoréthane</t>
  </si>
  <si>
    <t>mL</t>
  </si>
  <si>
    <r>
      <rPr>
        <b/>
        <i/>
        <sz val="10"/>
        <color theme="1"/>
        <rFont val="Arial"/>
        <family val="2"/>
      </rPr>
      <t xml:space="preserve">Guide </t>
    </r>
    <r>
      <rPr>
        <i/>
        <sz val="10"/>
        <color theme="1"/>
        <rFont val="Arial"/>
        <family val="2"/>
      </rPr>
      <t>: indiquer le nombre de litres consommés sur l'année.</t>
    </r>
  </si>
  <si>
    <t>MEOPA</t>
  </si>
  <si>
    <t>L</t>
  </si>
  <si>
    <r>
      <rPr>
        <b/>
        <i/>
        <sz val="10"/>
        <color theme="1"/>
        <rFont val="Arial"/>
        <family val="2"/>
      </rPr>
      <t xml:space="preserve">Guide </t>
    </r>
    <r>
      <rPr>
        <i/>
        <sz val="10"/>
        <color theme="1"/>
        <rFont val="Arial"/>
        <family val="2"/>
      </rPr>
      <t xml:space="preserve">: la donnée à saisir correspond à la quantité de déchets sur </t>
    </r>
    <r>
      <rPr>
        <i/>
        <u/>
        <sz val="10"/>
        <color theme="1"/>
        <rFont val="Arial"/>
        <family val="2"/>
      </rPr>
      <t>une semaine</t>
    </r>
    <r>
      <rPr>
        <i/>
        <sz val="10"/>
        <color theme="1"/>
        <rFont val="Arial"/>
        <family val="2"/>
      </rPr>
      <t>.
Si vous n'avez pas la possibilité de peser les déchets, vous pouvez également saisir une donnée en litres.</t>
    </r>
  </si>
  <si>
    <r>
      <rPr>
        <b/>
        <sz val="10"/>
        <color theme="1"/>
        <rFont val="Arial"/>
        <family val="2"/>
      </rPr>
      <t xml:space="preserve">ORDURES MÉNAGÈRES
</t>
    </r>
    <r>
      <rPr>
        <i/>
        <sz val="10"/>
        <color theme="1"/>
        <rFont val="Arial"/>
        <family val="2"/>
      </rPr>
      <t>(par semaine)</t>
    </r>
  </si>
  <si>
    <r>
      <rPr>
        <b/>
        <i/>
        <sz val="10"/>
        <color theme="1"/>
        <rFont val="Arial"/>
        <family val="2"/>
      </rPr>
      <t xml:space="preserve">Guide </t>
    </r>
    <r>
      <rPr>
        <i/>
        <sz val="10"/>
        <color theme="1"/>
        <rFont val="Arial"/>
        <family val="2"/>
      </rPr>
      <t xml:space="preserve">: idem.
</t>
    </r>
    <r>
      <rPr>
        <b/>
        <i/>
        <sz val="10"/>
        <color theme="1"/>
        <rFont val="Arial"/>
        <family val="2"/>
      </rPr>
      <t>Remarque</t>
    </r>
    <r>
      <rPr>
        <i/>
        <sz val="10"/>
        <color theme="1"/>
        <rFont val="Arial"/>
        <family val="2"/>
      </rPr>
      <t xml:space="preserve"> : si ces déchets ne sont pas triés, ils doivent être considérés comme des ordures ménagères.</t>
    </r>
  </si>
  <si>
    <r>
      <rPr>
        <b/>
        <sz val="10"/>
        <color theme="1"/>
        <rFont val="Arial"/>
        <family val="2"/>
      </rPr>
      <t xml:space="preserve">DÉCHETS RECYCLABLES
</t>
    </r>
    <r>
      <rPr>
        <i/>
        <sz val="10"/>
        <color theme="1"/>
        <rFont val="Arial"/>
        <family val="2"/>
      </rPr>
      <t>(par semaine)</t>
    </r>
  </si>
  <si>
    <r>
      <rPr>
        <b/>
        <i/>
        <sz val="10"/>
        <color theme="1"/>
        <rFont val="Arial"/>
        <family val="2"/>
      </rPr>
      <t xml:space="preserve">Guide </t>
    </r>
    <r>
      <rPr>
        <i/>
        <sz val="10"/>
        <color theme="1"/>
        <rFont val="Arial"/>
        <family val="2"/>
      </rPr>
      <t>: idem.</t>
    </r>
  </si>
  <si>
    <r>
      <rPr>
        <b/>
        <sz val="10"/>
        <color theme="1"/>
        <rFont val="Arial"/>
        <family val="2"/>
      </rPr>
      <t xml:space="preserve">DÉCHETS </t>
    </r>
    <r>
      <rPr>
        <b/>
        <i/>
        <sz val="10"/>
        <color theme="1"/>
        <rFont val="Arial"/>
        <family val="2"/>
      </rPr>
      <t xml:space="preserve">DE SOINS INFECTIEUX (DASRI)
</t>
    </r>
    <r>
      <rPr>
        <i/>
        <sz val="10"/>
        <color theme="1"/>
        <rFont val="Arial"/>
        <family val="2"/>
      </rPr>
      <t>(par semaine)</t>
    </r>
  </si>
  <si>
    <r>
      <rPr>
        <b/>
        <i/>
        <sz val="10"/>
        <color theme="1"/>
        <rFont val="Arial"/>
        <family val="2"/>
      </rPr>
      <t>Guide :</t>
    </r>
    <r>
      <rPr>
        <i/>
        <sz val="10"/>
        <color theme="1"/>
        <rFont val="Arial"/>
        <family val="2"/>
      </rPr>
      <t xml:space="preserve"> pour chaque type de transport, indiquer la somme des km parcourus par l'équipe sur </t>
    </r>
    <r>
      <rPr>
        <i/>
        <u/>
        <sz val="10"/>
        <color theme="1"/>
        <rFont val="Arial"/>
        <family val="2"/>
      </rPr>
      <t>une semaine</t>
    </r>
    <r>
      <rPr>
        <i/>
        <sz val="10"/>
        <color theme="1"/>
        <rFont val="Arial"/>
        <family val="2"/>
      </rPr>
      <t xml:space="preserve">. 
Attention, bien prendre en compte les distances </t>
    </r>
    <r>
      <rPr>
        <i/>
        <u/>
        <sz val="10"/>
        <color theme="1"/>
        <rFont val="Arial"/>
        <family val="2"/>
      </rPr>
      <t>aller-retour</t>
    </r>
    <r>
      <rPr>
        <i/>
        <sz val="10"/>
        <color theme="1"/>
        <rFont val="Arial"/>
        <family val="2"/>
      </rPr>
      <t xml:space="preserve"> entre le domicile et le lieu de travail.</t>
    </r>
  </si>
  <si>
    <t>TRANSPORT DE L'ÉQUIPE</t>
  </si>
  <si>
    <t>Voiture thermique</t>
  </si>
  <si>
    <t>km</t>
  </si>
  <si>
    <t>Voiture hybride</t>
  </si>
  <si>
    <t>Voiture électrique</t>
  </si>
  <si>
    <t>Moto ou scooter</t>
  </si>
  <si>
    <t>Vélo électrique</t>
  </si>
  <si>
    <t>Trottinette électrique</t>
  </si>
  <si>
    <t>Transport non motorisé (marche ou vélo)</t>
  </si>
  <si>
    <t>Transports en commun</t>
  </si>
  <si>
    <r>
      <rPr>
        <b/>
        <i/>
        <sz val="10"/>
        <color theme="1"/>
        <rFont val="Arial"/>
        <family val="2"/>
      </rPr>
      <t>Guide :</t>
    </r>
    <r>
      <rPr>
        <i/>
        <sz val="10"/>
        <color theme="1"/>
        <rFont val="Arial"/>
        <family val="2"/>
      </rPr>
      <t xml:space="preserve"> il est recommandé de réaliser un enquête auprès d'un échantillon de patients du cabinet. 
Si vous ne souhaitez pas réaliser d'enquête et utiliser des données moyennes indiquer 0 en cellule </t>
    </r>
    <r>
      <rPr>
        <i/>
        <u/>
        <sz val="10"/>
        <color theme="1"/>
        <rFont val="Arial"/>
        <family val="2"/>
      </rPr>
      <t>G15</t>
    </r>
    <r>
      <rPr>
        <i/>
        <sz val="10"/>
        <color theme="1"/>
        <rFont val="Arial"/>
        <family val="2"/>
      </rPr>
      <t xml:space="preserve">.
Pour chaque type de transport, indiquer la somme des km parcourus par l'échantillon de patients sur </t>
    </r>
    <r>
      <rPr>
        <i/>
        <u/>
        <sz val="10"/>
        <color theme="1"/>
        <rFont val="Arial"/>
        <family val="2"/>
      </rPr>
      <t>une semaine</t>
    </r>
    <r>
      <rPr>
        <i/>
        <sz val="10"/>
        <color theme="1"/>
        <rFont val="Arial"/>
        <family val="2"/>
      </rPr>
      <t xml:space="preserve">. 
Attention, bien prendre en compte les distances </t>
    </r>
    <r>
      <rPr>
        <i/>
        <u/>
        <sz val="10"/>
        <color theme="1"/>
        <rFont val="Arial"/>
        <family val="2"/>
      </rPr>
      <t>aller-retour</t>
    </r>
    <r>
      <rPr>
        <i/>
        <sz val="10"/>
        <color theme="1"/>
        <rFont val="Arial"/>
        <family val="2"/>
      </rPr>
      <t xml:space="preserve"> entre le domicile et le cabinet.</t>
    </r>
  </si>
  <si>
    <t>TRANSPORT DES PATIENTS</t>
  </si>
  <si>
    <t>Nombre de patients dans l'échantillon :</t>
  </si>
  <si>
    <r>
      <rPr>
        <b/>
        <i/>
        <sz val="10"/>
        <color theme="1"/>
        <rFont val="Arial"/>
        <family val="2"/>
      </rPr>
      <t>Guide :</t>
    </r>
    <r>
      <rPr>
        <i/>
        <sz val="10"/>
        <color theme="1"/>
        <rFont val="Arial"/>
        <family val="2"/>
      </rPr>
      <t xml:space="preserve"> indiquer le nombre de colis reçus en moyenne </t>
    </r>
    <r>
      <rPr>
        <i/>
        <u/>
        <sz val="10"/>
        <color theme="1"/>
        <rFont val="Arial"/>
        <family val="2"/>
      </rPr>
      <t>par semaine</t>
    </r>
    <r>
      <rPr>
        <i/>
        <sz val="10"/>
        <color theme="1"/>
        <rFont val="Arial"/>
        <family val="2"/>
      </rPr>
      <t>.</t>
    </r>
  </si>
  <si>
    <t>TRANSPORT DE MARCHANDISES</t>
  </si>
  <si>
    <t>Colis reçus par semaine - Consommables</t>
  </si>
  <si>
    <t>colis</t>
  </si>
  <si>
    <t>Colis reçus par semaine - Laboratoire</t>
  </si>
  <si>
    <t>A noter : ce poste d'émissions couvre uniquement le trajet entre le dernier entrepôt et le cabinet.</t>
  </si>
  <si>
    <r>
      <rPr>
        <b/>
        <i/>
        <sz val="10"/>
        <color theme="1"/>
        <rFont val="Arial"/>
        <family val="2"/>
      </rPr>
      <t xml:space="preserve">Guide : </t>
    </r>
    <r>
      <rPr>
        <i/>
        <sz val="10"/>
        <color theme="1"/>
        <rFont val="Arial"/>
        <family val="2"/>
      </rPr>
      <t xml:space="preserve">ces informations sont à collecter dans le compte 60 du grand livre comptable.
Attention, les montants à saisir sont </t>
    </r>
    <r>
      <rPr>
        <i/>
        <u/>
        <sz val="10"/>
        <color theme="1"/>
        <rFont val="Arial"/>
        <family val="2"/>
      </rPr>
      <t>hors taxe</t>
    </r>
    <r>
      <rPr>
        <i/>
        <sz val="10"/>
        <color theme="1"/>
        <rFont val="Arial"/>
        <family val="2"/>
      </rPr>
      <t xml:space="preserve">.
Si vous n'avez pas accès à ces données et souhaitez utilser des valeurs par défaut, indiquez le en </t>
    </r>
    <r>
      <rPr>
        <i/>
        <u/>
        <sz val="10"/>
        <color theme="1"/>
        <rFont val="Arial"/>
        <family val="2"/>
      </rPr>
      <t>cellule G2</t>
    </r>
    <r>
      <rPr>
        <i/>
        <sz val="10"/>
        <color theme="1"/>
        <rFont val="Arial"/>
        <family val="2"/>
      </rPr>
      <t>.</t>
    </r>
  </si>
  <si>
    <t>ACHATS</t>
  </si>
  <si>
    <t>Utiliser des valeurs par défaut :</t>
  </si>
  <si>
    <t>Non</t>
  </si>
  <si>
    <t>Fournitures médicales</t>
  </si>
  <si>
    <t>€ (HT)</t>
  </si>
  <si>
    <t>Travaux de laboratoires</t>
  </si>
  <si>
    <t>Fournitures diverses (ex : bureautique)</t>
  </si>
  <si>
    <t>A noter : ce poste prend en compte l'extraction/raffinage des matières premières, les étapes de fabrication du bien manufacturé (énergie, machines...) et toutes les étapes de transport jusqu'au dernier entrepôt avant la vente au client.</t>
  </si>
  <si>
    <t>A noter : les achats de services n'ont pas été pris en compte dans ce calculateur. Néanmoins, tout achat de service (maintenance, ménage, assurances, logiciels...) est associé à des émissions indirectes (énergie, équipements, transports, etc).</t>
  </si>
  <si>
    <r>
      <rPr>
        <b/>
        <i/>
        <sz val="10"/>
        <color theme="1"/>
        <rFont val="Arial"/>
        <family val="2"/>
      </rPr>
      <t xml:space="preserve">Guide : </t>
    </r>
    <r>
      <rPr>
        <i/>
        <sz val="10"/>
        <color theme="1"/>
        <rFont val="Arial"/>
        <family val="2"/>
      </rPr>
      <t xml:space="preserve">l'amortissement permet d'avoir une vision "lissée" des émissions, qui seront réparties sur la durée de vie de l'immobilisation.
A l'inverse, le non amortissement ne lissera pas les émissions, mais apportera une vision instantanée de l'impact d'un achat. </t>
    </r>
  </si>
  <si>
    <t>Souhaitez-vous amortir les immobilisations ?</t>
  </si>
  <si>
    <t>Oui</t>
  </si>
  <si>
    <r>
      <rPr>
        <b/>
        <i/>
        <sz val="10"/>
        <color theme="1"/>
        <rFont val="Arial"/>
        <family val="2"/>
      </rPr>
      <t xml:space="preserve">Guide : </t>
    </r>
    <r>
      <rPr>
        <i/>
        <sz val="10"/>
        <color theme="1"/>
        <rFont val="Arial"/>
        <family val="2"/>
      </rPr>
      <t>indiquer le nombre d'unités pour chaque catégorie. 
Attention, pour les meubles divers il faut renseigner une valeur approximative en kg.
Vous avez la possibilité de personnaliser la durée d'amortissement. Si vous souhaitez utiliser la valeur par défaut, n'indiquez rien de particulier.</t>
    </r>
  </si>
  <si>
    <t>MEUBLES</t>
  </si>
  <si>
    <t>Amortissement (années)</t>
  </si>
  <si>
    <t>Amortissement par défaut</t>
  </si>
  <si>
    <t>Table</t>
  </si>
  <si>
    <t>unités</t>
  </si>
  <si>
    <t>Chaise</t>
  </si>
  <si>
    <t>Autres meubles divers (en kg)</t>
  </si>
  <si>
    <r>
      <rPr>
        <b/>
        <i/>
        <sz val="10"/>
        <color theme="1"/>
        <rFont val="Arial"/>
        <family val="2"/>
      </rPr>
      <t xml:space="preserve">Guide : </t>
    </r>
    <r>
      <rPr>
        <i/>
        <sz val="10"/>
        <color theme="1"/>
        <rFont val="Arial"/>
        <family val="2"/>
      </rPr>
      <t>indiquer le nombre d'unités pour chaque catégorie. 
Vous avez la possibilité de personnaliser la durée d'amortissement. Si vous souhaitez utiliser la valeur par défaut, n'indiquez rien de particulier.</t>
    </r>
  </si>
  <si>
    <t>PARC INFORMATIQUE</t>
  </si>
  <si>
    <t>Ordinateur fixe</t>
  </si>
  <si>
    <t>Ordinateur portable</t>
  </si>
  <si>
    <t>Ecran</t>
  </si>
  <si>
    <t>Imprimante</t>
  </si>
  <si>
    <t>Appareil photo</t>
  </si>
  <si>
    <t>Enceinte</t>
  </si>
  <si>
    <t>Switch</t>
  </si>
  <si>
    <r>
      <rPr>
        <b/>
        <i/>
        <sz val="10"/>
        <color theme="1"/>
        <rFont val="Arial"/>
        <family val="2"/>
      </rPr>
      <t xml:space="preserve">Guide : </t>
    </r>
    <r>
      <rPr>
        <i/>
        <sz val="10"/>
        <color theme="1"/>
        <rFont val="Arial"/>
        <family val="2"/>
      </rPr>
      <t>indiquer le nombre d'unités pour chaque catégorie. 
Vous avez la possibilité de personnaliser la durée d'amortissement. Si vous souhaitez utiliser la valeur par défaut, n'indiquez rien de particulier.</t>
    </r>
  </si>
  <si>
    <t>ÉLECTROMÉNAGER</t>
  </si>
  <si>
    <t>Petit réfrigérateur</t>
  </si>
  <si>
    <t>Grand réfrigérateur</t>
  </si>
  <si>
    <t>Machine à laver</t>
  </si>
  <si>
    <t>Sèche linge</t>
  </si>
  <si>
    <t>Bouilloire</t>
  </si>
  <si>
    <t>Machine à café</t>
  </si>
  <si>
    <t>Four micro-onde</t>
  </si>
  <si>
    <r>
      <rPr>
        <b/>
        <i/>
        <sz val="10"/>
        <color theme="1"/>
        <rFont val="Arial"/>
        <family val="2"/>
      </rPr>
      <t xml:space="preserve">Guide : </t>
    </r>
    <r>
      <rPr>
        <i/>
        <sz val="10"/>
        <color theme="1"/>
        <rFont val="Arial"/>
        <family val="2"/>
      </rPr>
      <t>indiquer le nombre d'unités pour chaque catégorie. 
Attention, pour les autres machines diverses il faut renseigner une valeur approximative en kg.
Vous avez la possibilité de personnaliser la durée d'amortissement. Si vous souhaitez utiliser la valeur par défaut, n'indiquez rien de particulier.</t>
    </r>
  </si>
  <si>
    <t>MACHINES DENTAIRES</t>
  </si>
  <si>
    <t>Fauteuil dentaire</t>
  </si>
  <si>
    <t>Scialytique</t>
  </si>
  <si>
    <t>Selle</t>
  </si>
  <si>
    <t>Panoramique / CBCT</t>
  </si>
  <si>
    <t>Radio intra-orale</t>
  </si>
  <si>
    <t>Caméra optique</t>
  </si>
  <si>
    <t>Autoclave</t>
  </si>
  <si>
    <t>Compresseur</t>
  </si>
  <si>
    <t>Unité d'apiration</t>
  </si>
  <si>
    <t>Autres machines diverses (en kg)</t>
  </si>
  <si>
    <r>
      <rPr>
        <b/>
        <i/>
        <sz val="10"/>
        <color theme="1"/>
        <rFont val="Arial"/>
        <family val="2"/>
      </rPr>
      <t xml:space="preserve">Guide : </t>
    </r>
    <r>
      <rPr>
        <i/>
        <sz val="10"/>
        <color theme="1"/>
        <rFont val="Arial"/>
        <family val="2"/>
      </rPr>
      <t xml:space="preserve">l'amortissement permet d'avoir une vision "lissée" des émissions, qui seront réparties sur la durée de vie de l'immobilisation.
A l'inverse, le non amortissement ne lissera pas les émissions, mais apportera une vision instantanée de l'impact d'un achat. </t>
    </r>
  </si>
  <si>
    <r>
      <rPr>
        <b/>
        <i/>
        <sz val="10"/>
        <color theme="1"/>
        <rFont val="Arial"/>
        <family val="2"/>
      </rPr>
      <t xml:space="preserve">Guide : </t>
    </r>
    <r>
      <rPr>
        <i/>
        <sz val="10"/>
        <color theme="1"/>
        <rFont val="Arial"/>
        <family val="2"/>
      </rPr>
      <t>indiquer la surface au sol du cabinet.
Si le cabinet a été construit il y a plus de 50 ans, on considère qu'il est amorti et on ne le comptabilise pas.
Vous avez la possibilité de personnaliser la durée d'amortissement. Si vous souhaitez utiliser la valeur par défaut, n'indiquez rien de particulier.</t>
    </r>
  </si>
  <si>
    <t>PARC IMMOBILIER</t>
  </si>
  <si>
    <t>Construction béton</t>
  </si>
  <si>
    <t>m2</t>
  </si>
  <si>
    <r>
      <rPr>
        <b/>
        <i/>
        <sz val="10"/>
        <color theme="1"/>
        <rFont val="Arial"/>
        <family val="2"/>
      </rPr>
      <t xml:space="preserve">Guide : </t>
    </r>
    <r>
      <rPr>
        <i/>
        <sz val="10"/>
        <color theme="1"/>
        <rFont val="Arial"/>
        <family val="2"/>
      </rPr>
      <t>indiquer la surface concernée par d'éventuels travaux de rafraichissement (ex : peinture) ou de rénovation (ex : réfection toiture).
Vous avez la possibilité de personnaliser la durée d'amortissement. Si vous souhaitez utiliser la valeur par défaut, n'indiquez rien de particulier.</t>
    </r>
  </si>
  <si>
    <t>TRAVAUX</t>
  </si>
  <si>
    <t>Rénovation</t>
  </si>
  <si>
    <r>
      <rPr>
        <b/>
        <i/>
        <sz val="10"/>
        <color theme="1"/>
        <rFont val="Arial"/>
        <family val="2"/>
      </rPr>
      <t xml:space="preserve">Guide :  </t>
    </r>
    <r>
      <rPr>
        <i/>
        <sz val="10"/>
        <color theme="1"/>
        <rFont val="Arial"/>
        <family val="2"/>
      </rPr>
      <t xml:space="preserve">la donnée à saisir correspond au nombre de mails reçus et envoyés sur </t>
    </r>
    <r>
      <rPr>
        <i/>
        <u/>
        <sz val="10"/>
        <color theme="1"/>
        <rFont val="Arial"/>
        <family val="2"/>
      </rPr>
      <t>une semaine</t>
    </r>
    <r>
      <rPr>
        <i/>
        <sz val="10"/>
        <color theme="1"/>
        <rFont val="Arial"/>
        <family val="2"/>
      </rPr>
      <t>.</t>
    </r>
  </si>
  <si>
    <t>MAILS</t>
  </si>
  <si>
    <t>% de mails avec pièces-jointes :</t>
  </si>
  <si>
    <t>Mails reçus et envoyés sur une semaine</t>
  </si>
  <si>
    <t>mails</t>
  </si>
  <si>
    <t>Mails avec PJ</t>
  </si>
  <si>
    <t>Mails sans PJ</t>
  </si>
  <si>
    <r>
      <rPr>
        <b/>
        <i/>
        <sz val="10"/>
        <color theme="1"/>
        <rFont val="Arial"/>
        <family val="2"/>
      </rPr>
      <t xml:space="preserve">Guide :  </t>
    </r>
    <r>
      <rPr>
        <i/>
        <sz val="10"/>
        <color theme="1"/>
        <rFont val="Arial"/>
        <family val="2"/>
      </rPr>
      <t>la donnée à saisir correspond au nombre de Go stockés sur le cloud.</t>
    </r>
  </si>
  <si>
    <t>CLOUD</t>
  </si>
  <si>
    <t>Données stockées sur le cloud</t>
  </si>
  <si>
    <t>Go</t>
  </si>
  <si>
    <r>
      <rPr>
        <b/>
        <i/>
        <sz val="10"/>
        <color theme="1"/>
        <rFont val="Arial"/>
        <family val="2"/>
      </rPr>
      <t xml:space="preserve">Guide : </t>
    </r>
    <r>
      <rPr>
        <i/>
        <sz val="10"/>
        <color theme="1"/>
        <rFont val="Arial"/>
        <family val="2"/>
      </rPr>
      <t xml:space="preserve">la donnée à saisir correspond au nombre de boîtes de médicaments prescrites sur </t>
    </r>
    <r>
      <rPr>
        <i/>
        <u/>
        <sz val="10"/>
        <color theme="1"/>
        <rFont val="Arial"/>
        <family val="2"/>
      </rPr>
      <t>une semaine</t>
    </r>
    <r>
      <rPr>
        <i/>
        <sz val="10"/>
        <color theme="1"/>
        <rFont val="Arial"/>
        <family val="2"/>
      </rPr>
      <t xml:space="preserve">.
Si vous n'avez pas accès à ces données et souhaitez utilser des valeurs par défaut, indiquez le en cellule </t>
    </r>
    <r>
      <rPr>
        <i/>
        <u/>
        <sz val="10"/>
        <color theme="1"/>
        <rFont val="Arial"/>
        <family val="2"/>
      </rPr>
      <t>G2</t>
    </r>
    <r>
      <rPr>
        <i/>
        <sz val="10"/>
        <color theme="1"/>
        <rFont val="Arial"/>
        <family val="2"/>
      </rPr>
      <t>.</t>
    </r>
  </si>
  <si>
    <t>PRESCRIPTIONS</t>
  </si>
  <si>
    <t>Boîtes de médicaments prescrites par semaine</t>
  </si>
  <si>
    <t>boîtes</t>
  </si>
  <si>
    <t>Catégorie</t>
  </si>
  <si>
    <t>Émissions
(tCO2e)</t>
  </si>
  <si>
    <t>Émissions
(%)</t>
  </si>
  <si>
    <t>Transport - patients</t>
  </si>
  <si>
    <t>Prescriptions</t>
  </si>
  <si>
    <t>Consommables</t>
  </si>
  <si>
    <t>Énergie</t>
  </si>
  <si>
    <t>Équipements</t>
  </si>
  <si>
    <t>Déchets</t>
  </si>
  <si>
    <t>Transport - équipe</t>
  </si>
  <si>
    <t>Livraisons</t>
  </si>
  <si>
    <t>Flux numériques</t>
  </si>
  <si>
    <t>Émissions fugitives</t>
  </si>
  <si>
    <t>Parc immobilier</t>
  </si>
  <si>
    <t>TOTAL</t>
  </si>
  <si>
    <t>Nom de la donnée d'activité</t>
  </si>
  <si>
    <t>Nom du facteur d'émission</t>
  </si>
  <si>
    <t>Source</t>
  </si>
  <si>
    <t>Détails</t>
  </si>
  <si>
    <t>Electricité 2025 - Québec</t>
  </si>
  <si>
    <t>kgCO2e/kWh</t>
  </si>
  <si>
    <t>Electricity Maps</t>
  </si>
  <si>
    <t>Gaz naturel (Europe)</t>
  </si>
  <si>
    <t>Base Empreinte</t>
  </si>
  <si>
    <t>Fioul</t>
  </si>
  <si>
    <t>Fioul domestique (Europe)</t>
  </si>
  <si>
    <t>Biomasse</t>
  </si>
  <si>
    <t>Bois granulé/Combustion en chaudière</t>
  </si>
  <si>
    <t>R-410a</t>
  </si>
  <si>
    <t>kgCO2e/kg</t>
  </si>
  <si>
    <t>IPCC</t>
  </si>
  <si>
    <t>R-134a</t>
  </si>
  <si>
    <t>R-32</t>
  </si>
  <si>
    <t>R-290</t>
  </si>
  <si>
    <t>kgCO2e/mL</t>
  </si>
  <si>
    <t>PRG = 1430 ; densité = 0,5 kg/L</t>
  </si>
  <si>
    <t>Butane / Propane</t>
  </si>
  <si>
    <t>PRG = 3 ; densité = 0,5 kg/L</t>
  </si>
  <si>
    <t>kgCO2e/L</t>
  </si>
  <si>
    <t>1 bouteille de 5 litres = 1,47 m3 = 2,358 kg, soit 1,179 kg de N2O (PRG = 265) par bouteille</t>
  </si>
  <si>
    <t>Ordures ménagères (kg)</t>
  </si>
  <si>
    <t>Ordures ménagères résiduelles/Fin de vie moyenne - Impacts</t>
  </si>
  <si>
    <t>Papier / Carton (kg)</t>
  </si>
  <si>
    <t>Emballages/Carton/Recyclage - Impacts</t>
  </si>
  <si>
    <t>ABC</t>
  </si>
  <si>
    <t>Plastique (kg)</t>
  </si>
  <si>
    <t>Plastique souple PE/Recyclage granulés - Impacts</t>
  </si>
  <si>
    <t>Verre (kg)</t>
  </si>
  <si>
    <t>Emballages/Verre/Recyclage - Impacts</t>
  </si>
  <si>
    <t>DASRI (kg)</t>
  </si>
  <si>
    <t>DAS/Incinération - Impacts</t>
  </si>
  <si>
    <t>Ordures ménagères (L)</t>
  </si>
  <si>
    <t>Densité = 0,12 kg/L</t>
  </si>
  <si>
    <t>Papier / Carton (L)</t>
  </si>
  <si>
    <t>Densité = 0,23 kg/L</t>
  </si>
  <si>
    <t>Plastique (L)</t>
  </si>
  <si>
    <t>Densité = 0,04 kg/L</t>
  </si>
  <si>
    <t>Verre (L)</t>
  </si>
  <si>
    <t>Densité = 0,6 kg/L</t>
  </si>
  <si>
    <t>DASRI (L)</t>
  </si>
  <si>
    <t>Voiture/Motorisation gazole &amp; Voiture/Motorisation essence</t>
  </si>
  <si>
    <t>kgCO2e/km</t>
  </si>
  <si>
    <t>Moyenne essence et diesel</t>
  </si>
  <si>
    <t>Voiture particulière/Coeur de gamme - Véhicule compact/Hybride, full, P2</t>
  </si>
  <si>
    <t>Voiture particulière/Coeur de gamme - Véhicule compact/Electrique</t>
  </si>
  <si>
    <t>Moto =&lt; 250 cm3/Urbain</t>
  </si>
  <si>
    <t>Métro, tramway, trolleybus/Agglomération &gt; à 250 000 habitants</t>
  </si>
  <si>
    <t>Trottinette/électrique</t>
  </si>
  <si>
    <t>Vélo/à assistance électrique</t>
  </si>
  <si>
    <t>Transport patients - par RDV</t>
  </si>
  <si>
    <t>kgCO2e/RDV</t>
  </si>
  <si>
    <t>Ad-hoc</t>
  </si>
  <si>
    <t>FE reconstruit à partir du bilan carbone d'un carbinet à Bordeaux.</t>
  </si>
  <si>
    <t>VUL/&lt; 3,5 tonnes/Diesel</t>
  </si>
  <si>
    <t>kgCO2e/colis</t>
  </si>
  <si>
    <t>VUL/&lt; 3,5 tonnes/Diesel = 0,826 kgCO2e/t.km. Hypothèse : distance moyenne = 200 km et poids moyen colis = 3 kg, soit 0,6 t*km par colis.</t>
  </si>
  <si>
    <t>VUL/&lt; 3,5 tonnes/Diesel = 0,826 kgCO2e/t.km. Hypothèse : distance moyenne = 50 km et poids moyen colis = 0,5 kg, soit 0,025 t*km par colis.</t>
  </si>
  <si>
    <t>Petites fournitures</t>
  </si>
  <si>
    <t>kgCO2e/€HT</t>
  </si>
  <si>
    <t>Dental equipment and supplies manufacturing</t>
  </si>
  <si>
    <t>EPA</t>
  </si>
  <si>
    <t>Dental laboratories</t>
  </si>
  <si>
    <t>Fournitures diverses (ex : bureautique) - par RDV</t>
  </si>
  <si>
    <t>Fournitures médicales - par RDV</t>
  </si>
  <si>
    <t>Travaux de laboratoire - par RDV</t>
  </si>
  <si>
    <t>Table/représentative</t>
  </si>
  <si>
    <t>kgCO2e/unité</t>
  </si>
  <si>
    <t>Chaise/plastique</t>
  </si>
  <si>
    <t>Mobilier/fabrication</t>
  </si>
  <si>
    <t>Ordinateur/fixe/Bureautique</t>
  </si>
  <si>
    <t>Ordinateur/portable</t>
  </si>
  <si>
    <t>Ecran/23,8 pouces</t>
  </si>
  <si>
    <t>Imprimante/multi-fonction</t>
  </si>
  <si>
    <t>Appareil photo/Reflex</t>
  </si>
  <si>
    <t>Enceinte/active Bluetooth</t>
  </si>
  <si>
    <t>Switch routeur firewall</t>
  </si>
  <si>
    <t xml:space="preserve">Switch routeur firewall = 80,7 kgCO2e/kg ; hypothèse : switch = 3 kg </t>
  </si>
  <si>
    <t>Réfrigérateur/combiné</t>
  </si>
  <si>
    <t>Réfrigétateur/1 grande porte/250l</t>
  </si>
  <si>
    <t>Lave-linge/capacité 7kg</t>
  </si>
  <si>
    <t>Séche linge/à évacuation/Capacité 6kg</t>
  </si>
  <si>
    <t>Lave vaisselle</t>
  </si>
  <si>
    <t>Lave-vaisselle/standard/12 couverts</t>
  </si>
  <si>
    <t>Machine à café/filtre</t>
  </si>
  <si>
    <t>Micro-onde</t>
  </si>
  <si>
    <t>FE reconstruit à partir d'une approche poids*matière (voir onglet "FE ad-hoc")</t>
  </si>
  <si>
    <t>Machines/fabrication</t>
  </si>
  <si>
    <t>Etablissement de santé/structure en béton</t>
  </si>
  <si>
    <t>kgCO2e/m2</t>
  </si>
  <si>
    <t>Éco-construction (ex : bois)</t>
  </si>
  <si>
    <t>Maison éco-construite « bois, paille, pierre, terre »</t>
  </si>
  <si>
    <t>Rafraichissement</t>
  </si>
  <si>
    <t>OID</t>
  </si>
  <si>
    <t>1 mail</t>
  </si>
  <si>
    <t>kgCO2e/mail</t>
  </si>
  <si>
    <t>1 mail avec pièce jointe</t>
  </si>
  <si>
    <t>Stocker 1Go de données dans le cloud via une connexion fixe pendant 1 an</t>
  </si>
  <si>
    <t>kgCO2e/Go</t>
  </si>
  <si>
    <t>NegaOctet</t>
  </si>
  <si>
    <t>Service/Produits pharmaceutiques</t>
  </si>
  <si>
    <t>kgCO2e/boîte</t>
  </si>
  <si>
    <t>Moyenne ATB et antalgiques (sources croisées)</t>
  </si>
  <si>
    <t>Prescriptions - par RDV</t>
  </si>
  <si>
    <t>Hypothèse : 1,5 boîte / RDV</t>
  </si>
  <si>
    <t>Appareil</t>
  </si>
  <si>
    <t>Poids
(kg)</t>
  </si>
  <si>
    <t>Composition (%)</t>
  </si>
  <si>
    <t>Émissions matières
(kgCO2e/unité)</t>
  </si>
  <si>
    <t>Émissions totales
(kgCO2e/unité)</t>
  </si>
  <si>
    <t>Composition</t>
  </si>
  <si>
    <t>Nom du FE</t>
  </si>
  <si>
    <t>Valeur du FE</t>
  </si>
  <si>
    <t>Métal</t>
  </si>
  <si>
    <t>Plastique</t>
  </si>
  <si>
    <t>Circuit imprimé</t>
  </si>
  <si>
    <t>Acier ou fer blanc/neuf</t>
  </si>
  <si>
    <t>Plastique/moyenne/neuf</t>
  </si>
  <si>
    <t>Circuits imprimés/contrôleurs LCD et cartes mères TV connectées/procédé porte à porte</t>
  </si>
  <si>
    <t>Hypothèse : matières premières = 70% des émissions / procédés de fabrication = 30% des émissions.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</si>
</sst>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kgCO2e&quot;"/>
    <numFmt numFmtId="165" formatCode="#,##0.0"/>
  </numFmts>
  <fonts count="17" x14ac:knownFonts="1">
    <font>
      <sz val="10"/>
      <color rgb="FF000000"/>
      <name val="Arial"/>
      <scheme val="minor"/>
    </font>
    <font>
      <sz val="10"/>
      <color theme="1"/>
      <name val="Arial"/>
      <family val="2"/>
      <scheme val="minor"/>
    </font>
    <font>
      <b/>
      <sz val="10"/>
      <color rgb="FFFFFFFF"/>
      <name val="Arial"/>
      <family val="2"/>
      <scheme val="minor"/>
    </font>
    <font>
      <i/>
      <sz val="8"/>
      <color theme="1"/>
      <name val="Arial"/>
      <family val="2"/>
      <scheme val="minor"/>
    </font>
    <font>
      <i/>
      <sz val="10"/>
      <color theme="1"/>
      <name val="Arial"/>
      <family val="2"/>
      <scheme val="minor"/>
    </font>
    <font>
      <b/>
      <sz val="10"/>
      <color theme="1"/>
      <name val="Arial"/>
      <family val="2"/>
      <scheme val="minor"/>
    </font>
    <font>
      <sz val="10"/>
      <name val="Arial"/>
      <family val="2"/>
    </font>
    <font>
      <b/>
      <i/>
      <sz val="10"/>
      <color theme="1"/>
      <name val="Arial"/>
      <family val="2"/>
      <scheme val="minor"/>
    </font>
    <font>
      <b/>
      <i/>
      <sz val="10"/>
      <color theme="1"/>
      <name val="Arial"/>
      <family val="2"/>
      <scheme val="minor"/>
    </font>
    <font>
      <i/>
      <sz val="8"/>
      <color rgb="FF000000"/>
      <name val="Arial"/>
      <family val="2"/>
    </font>
    <font>
      <sz val="8"/>
      <color theme="1"/>
      <name val="Arial"/>
      <family val="2"/>
      <scheme val="minor"/>
    </font>
    <font>
      <sz val="10"/>
      <color theme="1"/>
      <name val="Arial"/>
      <family val="2"/>
    </font>
    <font>
      <sz val="10"/>
      <color rgb="FF000000"/>
      <name val="Arial"/>
      <family val="2"/>
    </font>
    <font>
      <b/>
      <sz val="10"/>
      <color theme="1"/>
      <name val="Arial"/>
      <family val="2"/>
    </font>
    <font>
      <i/>
      <sz val="10"/>
      <color theme="1"/>
      <name val="Arial"/>
      <family val="2"/>
    </font>
    <font>
      <b/>
      <i/>
      <sz val="10"/>
      <color theme="1"/>
      <name val="Arial"/>
      <family val="2"/>
    </font>
    <font>
      <i/>
      <u/>
      <sz val="10"/>
      <color theme="1"/>
      <name val="Arial"/>
      <family val="2"/>
    </font>
  </fonts>
  <fills count="33">
    <fill>
      <patternFill patternType="none"/>
    </fill>
    <fill>
      <patternFill patternType="gray125"/>
    </fill>
    <fill>
      <patternFill patternType="solid">
        <fgColor rgb="FF666666"/>
        <bgColor rgb="FF666666"/>
      </patternFill>
    </fill>
    <fill>
      <patternFill patternType="solid">
        <fgColor rgb="FFFFFFFF"/>
        <bgColor rgb="FFFFFFFF"/>
      </patternFill>
    </fill>
    <fill>
      <patternFill patternType="solid">
        <fgColor rgb="FFEFEFEF"/>
        <bgColor rgb="FFEFEFEF"/>
      </patternFill>
    </fill>
    <fill>
      <patternFill patternType="solid">
        <fgColor rgb="FFC27BA0"/>
        <bgColor rgb="FFC27BA0"/>
      </patternFill>
    </fill>
    <fill>
      <patternFill patternType="solid">
        <fgColor rgb="FFD5A6BD"/>
        <bgColor rgb="FFD5A6BD"/>
      </patternFill>
    </fill>
    <fill>
      <patternFill patternType="solid">
        <fgColor rgb="FFEAD1DC"/>
        <bgColor rgb="FFEAD1DC"/>
      </patternFill>
    </fill>
    <fill>
      <patternFill patternType="solid">
        <fgColor rgb="FF8E7CC3"/>
        <bgColor rgb="FF8E7CC3"/>
      </patternFill>
    </fill>
    <fill>
      <patternFill patternType="solid">
        <fgColor rgb="FFB4A7D6"/>
        <bgColor rgb="FFB4A7D6"/>
      </patternFill>
    </fill>
    <fill>
      <patternFill patternType="solid">
        <fgColor rgb="FFD9D2E9"/>
        <bgColor rgb="FFD9D2E9"/>
      </patternFill>
    </fill>
    <fill>
      <patternFill patternType="solid">
        <fgColor rgb="FFF6B26B"/>
        <bgColor rgb="FFF6B26B"/>
      </patternFill>
    </fill>
    <fill>
      <patternFill patternType="solid">
        <fgColor rgb="FFF9CB9C"/>
        <bgColor rgb="FFF9CB9C"/>
      </patternFill>
    </fill>
    <fill>
      <patternFill patternType="solid">
        <fgColor rgb="FFFCE5CD"/>
        <bgColor rgb="FFFCE5CD"/>
      </patternFill>
    </fill>
    <fill>
      <patternFill patternType="solid">
        <fgColor rgb="FFCC4125"/>
        <bgColor rgb="FFCC4125"/>
      </patternFill>
    </fill>
    <fill>
      <patternFill patternType="solid">
        <fgColor rgb="FFDD7E6B"/>
        <bgColor rgb="FFDD7E6B"/>
      </patternFill>
    </fill>
    <fill>
      <patternFill patternType="solid">
        <fgColor rgb="FFE6B8AF"/>
        <bgColor rgb="FFE6B8AF"/>
      </patternFill>
    </fill>
    <fill>
      <patternFill patternType="solid">
        <fgColor rgb="FF6D9EEB"/>
        <bgColor rgb="FF6D9EEB"/>
      </patternFill>
    </fill>
    <fill>
      <patternFill patternType="solid">
        <fgColor rgb="FFC9DAF8"/>
        <bgColor rgb="FFC9DAF8"/>
      </patternFill>
    </fill>
    <fill>
      <patternFill patternType="solid">
        <fgColor rgb="FFA4C2F4"/>
        <bgColor rgb="FFA4C2F4"/>
      </patternFill>
    </fill>
    <fill>
      <patternFill patternType="solid">
        <fgColor rgb="FFCFE2F3"/>
        <bgColor rgb="FFCFE2F3"/>
      </patternFill>
    </fill>
    <fill>
      <patternFill patternType="solid">
        <fgColor rgb="FF76A5AF"/>
        <bgColor rgb="FF76A5AF"/>
      </patternFill>
    </fill>
    <fill>
      <patternFill patternType="solid">
        <fgColor rgb="FFD0E0E3"/>
        <bgColor rgb="FFD0E0E3"/>
      </patternFill>
    </fill>
    <fill>
      <patternFill patternType="solid">
        <fgColor rgb="FFA2C4C9"/>
        <bgColor rgb="FFA2C4C9"/>
      </patternFill>
    </fill>
    <fill>
      <patternFill patternType="solid">
        <fgColor rgb="FF93C47D"/>
        <bgColor rgb="FF93C47D"/>
      </patternFill>
    </fill>
    <fill>
      <patternFill patternType="solid">
        <fgColor rgb="FFD9EAD3"/>
        <bgColor rgb="FFD9EAD3"/>
      </patternFill>
    </fill>
    <fill>
      <patternFill patternType="solid">
        <fgColor rgb="FFB6D7A8"/>
        <bgColor rgb="FFB6D7A8"/>
      </patternFill>
    </fill>
    <fill>
      <patternFill patternType="solid">
        <fgColor rgb="FFFFD966"/>
        <bgColor rgb="FFFFD966"/>
      </patternFill>
    </fill>
    <fill>
      <patternFill patternType="solid">
        <fgColor rgb="FFFFF2CC"/>
        <bgColor rgb="FFFFF2CC"/>
      </patternFill>
    </fill>
    <fill>
      <patternFill patternType="solid">
        <fgColor rgb="FFFFE599"/>
        <bgColor rgb="FFFFE599"/>
      </patternFill>
    </fill>
    <fill>
      <patternFill patternType="solid">
        <fgColor rgb="FFB7B7B7"/>
        <bgColor rgb="FFB7B7B7"/>
      </patternFill>
    </fill>
    <fill>
      <patternFill patternType="solid">
        <fgColor rgb="FFD9D9D9"/>
        <bgColor rgb="FFD9D9D9"/>
      </patternFill>
    </fill>
    <fill>
      <patternFill patternType="solid">
        <fgColor rgb="FF999999"/>
        <bgColor rgb="FF999999"/>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98">
    <xf numFmtId="0" fontId="0" fillId="0" borderId="0" xfId="0"/>
    <xf numFmtId="0" fontId="1" fillId="0" borderId="0" xfId="0" applyFont="1"/>
    <xf numFmtId="0" fontId="2" fillId="2" borderId="1"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3" fillId="0" borderId="0" xfId="0" applyFont="1" applyAlignment="1">
      <alignment horizontal="left" vertical="center"/>
    </xf>
    <xf numFmtId="164" fontId="4" fillId="0" borderId="0" xfId="0" applyNumberFormat="1" applyFont="1" applyAlignment="1">
      <alignment wrapText="1"/>
    </xf>
    <xf numFmtId="0" fontId="5" fillId="6" borderId="1" xfId="0" applyFont="1" applyFill="1" applyBorder="1" applyAlignment="1">
      <alignment horizontal="center" vertical="center"/>
    </xf>
    <xf numFmtId="3" fontId="1" fillId="3" borderId="1" xfId="0" applyNumberFormat="1" applyFont="1" applyFill="1" applyBorder="1" applyAlignment="1">
      <alignment horizontal="center"/>
    </xf>
    <xf numFmtId="3" fontId="1" fillId="7" borderId="1" xfId="0" applyNumberFormat="1" applyFont="1" applyFill="1" applyBorder="1" applyAlignment="1">
      <alignment horizontal="center"/>
    </xf>
    <xf numFmtId="0" fontId="1" fillId="0" borderId="1" xfId="0" applyFont="1" applyBorder="1" applyAlignment="1">
      <alignment horizontal="center"/>
    </xf>
    <xf numFmtId="3" fontId="5" fillId="0" borderId="1" xfId="0" applyNumberFormat="1" applyFont="1" applyBorder="1" applyAlignment="1">
      <alignment horizontal="center"/>
    </xf>
    <xf numFmtId="0" fontId="1" fillId="0" borderId="0" xfId="0" applyFont="1" applyAlignment="1">
      <alignment horizontal="center"/>
    </xf>
    <xf numFmtId="164" fontId="7" fillId="0" borderId="0" xfId="0" applyNumberFormat="1" applyFont="1" applyAlignment="1">
      <alignment vertical="center"/>
    </xf>
    <xf numFmtId="0" fontId="5" fillId="9" borderId="1" xfId="0" applyFont="1" applyFill="1" applyBorder="1" applyAlignment="1">
      <alignment horizontal="center" vertical="center"/>
    </xf>
    <xf numFmtId="164" fontId="1" fillId="0" borderId="0" xfId="0" applyNumberFormat="1" applyFont="1"/>
    <xf numFmtId="3" fontId="1" fillId="10" borderId="1" xfId="0" applyNumberFormat="1" applyFont="1" applyFill="1" applyBorder="1" applyAlignment="1">
      <alignment horizontal="center"/>
    </xf>
    <xf numFmtId="0" fontId="1" fillId="10" borderId="1" xfId="0" applyFont="1" applyFill="1" applyBorder="1" applyAlignment="1">
      <alignment horizontal="center"/>
    </xf>
    <xf numFmtId="164" fontId="8" fillId="0" borderId="0" xfId="0" applyNumberFormat="1" applyFont="1" applyAlignment="1">
      <alignment horizontal="center" vertical="center"/>
    </xf>
    <xf numFmtId="164" fontId="7" fillId="0" borderId="0" xfId="0" applyNumberFormat="1" applyFont="1" applyAlignment="1">
      <alignment horizontal="left" vertical="center"/>
    </xf>
    <xf numFmtId="164" fontId="8" fillId="0" borderId="0" xfId="0" applyNumberFormat="1" applyFont="1" applyAlignment="1">
      <alignment horizontal="left" vertical="center"/>
    </xf>
    <xf numFmtId="0" fontId="5" fillId="12" borderId="1" xfId="0" applyFont="1" applyFill="1" applyBorder="1" applyAlignment="1">
      <alignment horizontal="center" vertical="center"/>
    </xf>
    <xf numFmtId="3" fontId="1" fillId="13" borderId="1" xfId="0" applyNumberFormat="1" applyFont="1" applyFill="1" applyBorder="1" applyAlignment="1">
      <alignment horizontal="center"/>
    </xf>
    <xf numFmtId="0" fontId="1" fillId="13" borderId="1" xfId="0" applyFont="1" applyFill="1" applyBorder="1" applyAlignment="1">
      <alignment horizontal="center"/>
    </xf>
    <xf numFmtId="3" fontId="5" fillId="0" borderId="1" xfId="0" applyNumberFormat="1" applyFont="1" applyBorder="1"/>
    <xf numFmtId="164" fontId="8" fillId="0" borderId="0" xfId="0" applyNumberFormat="1" applyFont="1" applyAlignment="1">
      <alignment vertical="center"/>
    </xf>
    <xf numFmtId="3" fontId="1" fillId="0" borderId="1" xfId="0" applyNumberFormat="1" applyFont="1" applyBorder="1"/>
    <xf numFmtId="3" fontId="5" fillId="0" borderId="0" xfId="0" applyNumberFormat="1" applyFont="1"/>
    <xf numFmtId="0" fontId="5" fillId="15" borderId="1" xfId="0" applyFont="1" applyFill="1" applyBorder="1" applyAlignment="1">
      <alignment horizontal="center" vertical="center"/>
    </xf>
    <xf numFmtId="3" fontId="1" fillId="16" borderId="1" xfId="0" applyNumberFormat="1" applyFont="1" applyFill="1" applyBorder="1" applyAlignment="1">
      <alignment horizontal="center"/>
    </xf>
    <xf numFmtId="0" fontId="5" fillId="14" borderId="1" xfId="0" applyFont="1" applyFill="1" applyBorder="1" applyAlignment="1">
      <alignment horizontal="center" vertical="center" wrapText="1"/>
    </xf>
    <xf numFmtId="0" fontId="1" fillId="16" borderId="1" xfId="0" applyFont="1" applyFill="1" applyBorder="1" applyAlignment="1">
      <alignment horizontal="center" vertical="center"/>
    </xf>
    <xf numFmtId="3" fontId="1" fillId="0" borderId="1" xfId="0" applyNumberFormat="1" applyFont="1" applyBorder="1" applyAlignment="1">
      <alignment horizontal="center"/>
    </xf>
    <xf numFmtId="0" fontId="9" fillId="3" borderId="0" xfId="0" applyFont="1" applyFill="1" applyAlignment="1">
      <alignment horizontal="left"/>
    </xf>
    <xf numFmtId="164" fontId="5" fillId="17" borderId="1" xfId="0" applyNumberFormat="1" applyFont="1" applyFill="1" applyBorder="1" applyAlignment="1">
      <alignment horizontal="center" vertical="center" wrapText="1"/>
    </xf>
    <xf numFmtId="164" fontId="1" fillId="18" borderId="1" xfId="0" applyNumberFormat="1" applyFont="1" applyFill="1" applyBorder="1" applyAlignment="1">
      <alignment horizontal="center" vertical="center" wrapText="1"/>
    </xf>
    <xf numFmtId="0" fontId="5" fillId="19" borderId="1" xfId="0" applyFont="1" applyFill="1" applyBorder="1" applyAlignment="1">
      <alignment horizontal="center" vertical="center"/>
    </xf>
    <xf numFmtId="3" fontId="1" fillId="20" borderId="1" xfId="0" applyNumberFormat="1" applyFont="1" applyFill="1" applyBorder="1" applyAlignment="1">
      <alignment horizontal="center"/>
    </xf>
    <xf numFmtId="0" fontId="10" fillId="0" borderId="0" xfId="0" applyFont="1" applyAlignment="1">
      <alignment horizontal="left"/>
    </xf>
    <xf numFmtId="164" fontId="5" fillId="21" borderId="2" xfId="0" applyNumberFormat="1" applyFont="1" applyFill="1" applyBorder="1" applyAlignment="1">
      <alignment horizontal="center" vertical="center"/>
    </xf>
    <xf numFmtId="164" fontId="1" fillId="22" borderId="4" xfId="0" applyNumberFormat="1" applyFont="1" applyFill="1" applyBorder="1" applyAlignment="1">
      <alignment horizontal="center" vertical="center" wrapText="1"/>
    </xf>
    <xf numFmtId="0" fontId="5" fillId="23" borderId="1" xfId="0" applyFont="1" applyFill="1" applyBorder="1" applyAlignment="1">
      <alignment horizontal="center" vertical="center"/>
    </xf>
    <xf numFmtId="3" fontId="1" fillId="22" borderId="1" xfId="0" applyNumberFormat="1" applyFont="1" applyFill="1" applyBorder="1" applyAlignment="1">
      <alignment horizontal="center"/>
    </xf>
    <xf numFmtId="3" fontId="1" fillId="0" borderId="1" xfId="0" applyNumberFormat="1" applyFont="1" applyBorder="1" applyAlignment="1">
      <alignment horizontal="center" vertical="center"/>
    </xf>
    <xf numFmtId="0" fontId="1" fillId="3" borderId="1" xfId="0" applyFont="1" applyFill="1" applyBorder="1" applyAlignment="1">
      <alignment horizontal="center"/>
    </xf>
    <xf numFmtId="0" fontId="1" fillId="3" borderId="0" xfId="0" applyFont="1" applyFill="1" applyAlignment="1">
      <alignment horizontal="center"/>
    </xf>
    <xf numFmtId="3" fontId="1" fillId="0" borderId="0" xfId="0" applyNumberFormat="1" applyFont="1" applyAlignment="1">
      <alignment horizontal="center"/>
    </xf>
    <xf numFmtId="3" fontId="5" fillId="0" borderId="0" xfId="0" applyNumberFormat="1" applyFont="1" applyAlignment="1">
      <alignment horizontal="center"/>
    </xf>
    <xf numFmtId="0" fontId="5" fillId="22" borderId="1" xfId="0" applyFont="1" applyFill="1" applyBorder="1" applyAlignment="1">
      <alignment horizontal="center" vertical="center"/>
    </xf>
    <xf numFmtId="0" fontId="11" fillId="3" borderId="1" xfId="0" applyFont="1" applyFill="1" applyBorder="1" applyAlignment="1">
      <alignment horizontal="center"/>
    </xf>
    <xf numFmtId="164" fontId="5" fillId="24" borderId="2" xfId="0" applyNumberFormat="1" applyFont="1" applyFill="1" applyBorder="1" applyAlignment="1">
      <alignment vertical="center"/>
    </xf>
    <xf numFmtId="164" fontId="1" fillId="25" borderId="4" xfId="0" applyNumberFormat="1" applyFont="1" applyFill="1" applyBorder="1" applyAlignment="1">
      <alignment horizontal="center" vertical="center" wrapText="1"/>
    </xf>
    <xf numFmtId="164" fontId="4" fillId="0" borderId="0" xfId="0" applyNumberFormat="1" applyFont="1" applyAlignment="1">
      <alignment horizontal="center" vertical="center" wrapText="1"/>
    </xf>
    <xf numFmtId="0" fontId="5" fillId="26" borderId="1" xfId="0" applyFont="1" applyFill="1" applyBorder="1" applyAlignment="1">
      <alignment horizontal="center" vertical="center"/>
    </xf>
    <xf numFmtId="3" fontId="1" fillId="25" borderId="1" xfId="0" applyNumberFormat="1" applyFont="1" applyFill="1" applyBorder="1" applyAlignment="1">
      <alignment horizontal="center" vertical="center"/>
    </xf>
    <xf numFmtId="3" fontId="1" fillId="3" borderId="1" xfId="0" applyNumberFormat="1" applyFont="1" applyFill="1" applyBorder="1" applyAlignment="1">
      <alignment horizontal="center" vertical="center"/>
    </xf>
    <xf numFmtId="3" fontId="5" fillId="0" borderId="1" xfId="0" applyNumberFormat="1" applyFont="1" applyBorder="1" applyAlignment="1">
      <alignment horizontal="center" vertical="center"/>
    </xf>
    <xf numFmtId="0" fontId="5" fillId="27" borderId="1" xfId="0" applyFont="1" applyFill="1" applyBorder="1" applyAlignment="1">
      <alignment horizontal="center" vertical="center" wrapText="1"/>
    </xf>
    <xf numFmtId="9" fontId="1" fillId="28" borderId="1" xfId="0" applyNumberFormat="1" applyFont="1" applyFill="1" applyBorder="1" applyAlignment="1">
      <alignment horizontal="center" vertical="center" wrapText="1"/>
    </xf>
    <xf numFmtId="0" fontId="5" fillId="29" borderId="1" xfId="0" applyFont="1" applyFill="1" applyBorder="1" applyAlignment="1">
      <alignment horizontal="center" vertical="center"/>
    </xf>
    <xf numFmtId="3" fontId="1" fillId="28" borderId="1" xfId="0" applyNumberFormat="1" applyFont="1" applyFill="1" applyBorder="1" applyAlignment="1">
      <alignment horizontal="center" vertical="center"/>
    </xf>
    <xf numFmtId="165" fontId="5" fillId="0" borderId="1" xfId="0" applyNumberFormat="1" applyFont="1" applyBorder="1" applyAlignment="1">
      <alignment horizontal="center" vertical="center"/>
    </xf>
    <xf numFmtId="164" fontId="5" fillId="30"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5" fillId="31" borderId="1" xfId="0" applyFont="1" applyFill="1" applyBorder="1" applyAlignment="1">
      <alignment horizontal="center" vertical="center"/>
    </xf>
    <xf numFmtId="3" fontId="1" fillId="4" borderId="1" xfId="0" applyNumberFormat="1" applyFont="1" applyFill="1" applyBorder="1" applyAlignment="1">
      <alignment horizontal="center"/>
    </xf>
    <xf numFmtId="0" fontId="1" fillId="0" borderId="1" xfId="0" applyFont="1" applyBorder="1"/>
    <xf numFmtId="9" fontId="1" fillId="0" borderId="1" xfId="0" applyNumberFormat="1" applyFont="1" applyBorder="1" applyAlignment="1">
      <alignment horizontal="center"/>
    </xf>
    <xf numFmtId="0" fontId="5" fillId="0" borderId="1" xfId="0" applyFont="1" applyBorder="1"/>
    <xf numFmtId="0" fontId="5" fillId="32" borderId="1" xfId="0" applyFont="1" applyFill="1" applyBorder="1" applyAlignment="1">
      <alignment horizontal="center" vertical="center"/>
    </xf>
    <xf numFmtId="4" fontId="1" fillId="3" borderId="1" xfId="0" applyNumberFormat="1" applyFont="1" applyFill="1" applyBorder="1" applyAlignment="1">
      <alignment horizontal="center"/>
    </xf>
    <xf numFmtId="0" fontId="1" fillId="0" borderId="1" xfId="0" applyFont="1" applyBorder="1" applyAlignment="1">
      <alignment horizontal="left"/>
    </xf>
    <xf numFmtId="0" fontId="12" fillId="3" borderId="0" xfId="0" applyFont="1" applyFill="1" applyAlignment="1">
      <alignment horizontal="center"/>
    </xf>
    <xf numFmtId="0" fontId="1" fillId="3" borderId="0" xfId="0" applyFont="1" applyFill="1"/>
    <xf numFmtId="0" fontId="1" fillId="0" borderId="0" xfId="0" applyFont="1" applyAlignment="1">
      <alignment horizontal="left"/>
    </xf>
    <xf numFmtId="0" fontId="5" fillId="7" borderId="1" xfId="0" applyFont="1" applyFill="1" applyBorder="1" applyAlignment="1">
      <alignment horizontal="center" vertical="center"/>
    </xf>
    <xf numFmtId="0" fontId="1" fillId="0" borderId="1" xfId="0" applyFont="1" applyBorder="1" applyAlignment="1">
      <alignment horizontal="left" vertical="center"/>
    </xf>
    <xf numFmtId="10" fontId="1" fillId="0" borderId="1" xfId="0" applyNumberFormat="1" applyFont="1" applyBorder="1" applyAlignment="1">
      <alignment horizontal="center"/>
    </xf>
    <xf numFmtId="1" fontId="1" fillId="0" borderId="1" xfId="0" applyNumberFormat="1" applyFont="1" applyBorder="1" applyAlignment="1">
      <alignment horizontal="center"/>
    </xf>
    <xf numFmtId="165" fontId="1" fillId="0" borderId="1" xfId="0" applyNumberFormat="1" applyFont="1" applyBorder="1" applyAlignment="1">
      <alignment horizontal="center"/>
    </xf>
    <xf numFmtId="0" fontId="3" fillId="0" borderId="0" xfId="0" applyFont="1"/>
    <xf numFmtId="0" fontId="5" fillId="5" borderId="2" xfId="0" applyFont="1" applyFill="1" applyBorder="1" applyAlignment="1">
      <alignment horizontal="center" vertical="center"/>
    </xf>
    <xf numFmtId="0" fontId="6" fillId="0" borderId="3" xfId="0" applyFont="1" applyBorder="1"/>
    <xf numFmtId="0" fontId="6" fillId="0" borderId="4" xfId="0" applyFont="1" applyBorder="1"/>
    <xf numFmtId="0" fontId="5" fillId="8" borderId="2" xfId="0" applyFont="1" applyFill="1" applyBorder="1" applyAlignment="1">
      <alignment horizontal="center" vertical="center"/>
    </xf>
    <xf numFmtId="0" fontId="5" fillId="11" borderId="2" xfId="0" applyFont="1" applyFill="1" applyBorder="1" applyAlignment="1">
      <alignment horizontal="center" vertical="center"/>
    </xf>
    <xf numFmtId="0" fontId="5" fillId="14" borderId="2" xfId="0" applyFont="1" applyFill="1" applyBorder="1" applyAlignment="1">
      <alignment horizontal="center" vertical="center"/>
    </xf>
    <xf numFmtId="0" fontId="5" fillId="17" borderId="2" xfId="0" applyFont="1" applyFill="1" applyBorder="1" applyAlignment="1">
      <alignment horizontal="center" vertical="center"/>
    </xf>
    <xf numFmtId="0" fontId="5" fillId="21" borderId="2" xfId="0" applyFont="1" applyFill="1" applyBorder="1" applyAlignment="1">
      <alignment horizontal="center" vertical="center"/>
    </xf>
    <xf numFmtId="0" fontId="5" fillId="24" borderId="2" xfId="0" applyFont="1" applyFill="1" applyBorder="1" applyAlignment="1">
      <alignment horizontal="center" vertical="center"/>
    </xf>
    <xf numFmtId="0" fontId="5" fillId="27" borderId="2" xfId="0" applyFont="1" applyFill="1" applyBorder="1" applyAlignment="1">
      <alignment horizontal="center" vertical="center"/>
    </xf>
    <xf numFmtId="0" fontId="5" fillId="30" borderId="2" xfId="0" applyFont="1" applyFill="1" applyBorder="1" applyAlignment="1">
      <alignment horizontal="center" vertical="center"/>
    </xf>
    <xf numFmtId="0" fontId="5" fillId="6" borderId="5" xfId="0" applyFont="1" applyFill="1" applyBorder="1" applyAlignment="1">
      <alignment horizontal="center" vertical="center"/>
    </xf>
    <xf numFmtId="0" fontId="6" fillId="0" borderId="6" xfId="0" applyFont="1" applyBorder="1"/>
    <xf numFmtId="0" fontId="5" fillId="6"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
  <c:chart>
    <c:title>
      <c:tx>
        <c:rich>
          <a:bodyPr/>
          <a:lstStyle/>
          <a:p>
            <a:pPr lvl="0">
              <a:defRPr b="0">
                <a:solidFill>
                  <a:srgbClr val="757575"/>
                </a:solidFill>
                <a:latin typeface="+mn-lt"/>
              </a:defRPr>
            </a:pPr>
            <a:r>
              <a:rPr b="0">
                <a:solidFill>
                  <a:srgbClr val="757575"/>
                </a:solidFill>
                <a:latin typeface="+mn-lt"/>
              </a:rPr>
              <a:t>Émissions
(tCO2e)</a:t>
            </a:r>
          </a:p>
        </c:rich>
      </c:tx>
      <c:overlay val="0"/>
    </c:title>
    <c:autoTitleDeleted val="0"/>
    <c:plotArea>
      <c:layout/>
      <c:pieChart>
        <c:varyColors val="1"/>
        <c:ser>
          <c:idx val="0"/>
          <c:order val="0"/>
          <c:tx>
            <c:strRef>
              <c:f>SYNTHÈSE!$B$1</c:f>
              <c:strCache>
                <c:ptCount val="1"/>
                <c:pt idx="0">
                  <c:v>Émissions
(tCO2e)</c:v>
                </c:pt>
              </c:strCache>
            </c:strRef>
          </c:tx>
          <c:dPt>
            <c:idx val="0"/>
            <c:bubble3D val="0"/>
            <c:spPr>
              <a:solidFill>
                <a:srgbClr val="DD7E6B"/>
              </a:solidFill>
            </c:spPr>
            <c:extLst>
              <c:ext xmlns:c16="http://schemas.microsoft.com/office/drawing/2014/chart" uri="{C3380CC4-5D6E-409C-BE32-E72D297353CC}">
                <c16:uniqueId val="{00000001-B7E5-4F0C-9096-03CAE77B521A}"/>
              </c:ext>
            </c:extLst>
          </c:dPt>
          <c:dPt>
            <c:idx val="1"/>
            <c:bubble3D val="0"/>
            <c:spPr>
              <a:solidFill>
                <a:srgbClr val="B7B7B7"/>
              </a:solidFill>
            </c:spPr>
            <c:extLst>
              <c:ext xmlns:c16="http://schemas.microsoft.com/office/drawing/2014/chart" uri="{C3380CC4-5D6E-409C-BE32-E72D297353CC}">
                <c16:uniqueId val="{00000003-B7E5-4F0C-9096-03CAE77B521A}"/>
              </c:ext>
            </c:extLst>
          </c:dPt>
          <c:dPt>
            <c:idx val="2"/>
            <c:bubble3D val="0"/>
            <c:spPr>
              <a:solidFill>
                <a:srgbClr val="9FC5E8"/>
              </a:solidFill>
            </c:spPr>
            <c:extLst>
              <c:ext xmlns:c16="http://schemas.microsoft.com/office/drawing/2014/chart" uri="{C3380CC4-5D6E-409C-BE32-E72D297353CC}">
                <c16:uniqueId val="{00000005-B7E5-4F0C-9096-03CAE77B521A}"/>
              </c:ext>
            </c:extLst>
          </c:dPt>
          <c:dPt>
            <c:idx val="3"/>
            <c:bubble3D val="0"/>
            <c:spPr>
              <a:solidFill>
                <a:srgbClr val="6D9EEB"/>
              </a:solidFill>
            </c:spPr>
            <c:extLst>
              <c:ext xmlns:c16="http://schemas.microsoft.com/office/drawing/2014/chart" uri="{C3380CC4-5D6E-409C-BE32-E72D297353CC}">
                <c16:uniqueId val="{00000007-B7E5-4F0C-9096-03CAE77B521A}"/>
              </c:ext>
            </c:extLst>
          </c:dPt>
          <c:dPt>
            <c:idx val="4"/>
            <c:bubble3D val="0"/>
            <c:spPr>
              <a:solidFill>
                <a:srgbClr val="FF6D01"/>
              </a:solidFill>
            </c:spPr>
            <c:extLst>
              <c:ext xmlns:c16="http://schemas.microsoft.com/office/drawing/2014/chart" uri="{C3380CC4-5D6E-409C-BE32-E72D297353CC}">
                <c16:uniqueId val="{00000009-B7E5-4F0C-9096-03CAE77B521A}"/>
              </c:ext>
            </c:extLst>
          </c:dPt>
          <c:dPt>
            <c:idx val="5"/>
            <c:bubble3D val="0"/>
            <c:spPr>
              <a:solidFill>
                <a:srgbClr val="A2C4C9"/>
              </a:solidFill>
            </c:spPr>
            <c:extLst>
              <c:ext xmlns:c16="http://schemas.microsoft.com/office/drawing/2014/chart" uri="{C3380CC4-5D6E-409C-BE32-E72D297353CC}">
                <c16:uniqueId val="{0000000B-B7E5-4F0C-9096-03CAE77B521A}"/>
              </c:ext>
            </c:extLst>
          </c:dPt>
          <c:dPt>
            <c:idx val="6"/>
            <c:bubble3D val="0"/>
            <c:spPr>
              <a:solidFill>
                <a:srgbClr val="F6B26B"/>
              </a:solidFill>
            </c:spPr>
            <c:extLst>
              <c:ext xmlns:c16="http://schemas.microsoft.com/office/drawing/2014/chart" uri="{C3380CC4-5D6E-409C-BE32-E72D297353CC}">
                <c16:uniqueId val="{0000000D-B7E5-4F0C-9096-03CAE77B521A}"/>
              </c:ext>
            </c:extLst>
          </c:dPt>
          <c:dPt>
            <c:idx val="7"/>
            <c:bubble3D val="0"/>
            <c:spPr>
              <a:solidFill>
                <a:srgbClr val="E6B8AF"/>
              </a:solidFill>
            </c:spPr>
            <c:extLst>
              <c:ext xmlns:c16="http://schemas.microsoft.com/office/drawing/2014/chart" uri="{C3380CC4-5D6E-409C-BE32-E72D297353CC}">
                <c16:uniqueId val="{0000000F-B7E5-4F0C-9096-03CAE77B521A}"/>
              </c:ext>
            </c:extLst>
          </c:dPt>
          <c:dPt>
            <c:idx val="8"/>
            <c:bubble3D val="0"/>
            <c:spPr>
              <a:solidFill>
                <a:srgbClr val="CC4125"/>
              </a:solidFill>
            </c:spPr>
            <c:extLst>
              <c:ext xmlns:c16="http://schemas.microsoft.com/office/drawing/2014/chart" uri="{C3380CC4-5D6E-409C-BE32-E72D297353CC}">
                <c16:uniqueId val="{00000011-B7E5-4F0C-9096-03CAE77B521A}"/>
              </c:ext>
            </c:extLst>
          </c:dPt>
          <c:dPt>
            <c:idx val="9"/>
            <c:bubble3D val="0"/>
            <c:spPr>
              <a:solidFill>
                <a:srgbClr val="FFE599"/>
              </a:solidFill>
            </c:spPr>
            <c:extLst>
              <c:ext xmlns:c16="http://schemas.microsoft.com/office/drawing/2014/chart" uri="{C3380CC4-5D6E-409C-BE32-E72D297353CC}">
                <c16:uniqueId val="{00000013-B7E5-4F0C-9096-03CAE77B521A}"/>
              </c:ext>
            </c:extLst>
          </c:dPt>
          <c:dPt>
            <c:idx val="10"/>
            <c:bubble3D val="0"/>
            <c:spPr>
              <a:solidFill>
                <a:srgbClr val="8E7CC3"/>
              </a:solidFill>
            </c:spPr>
            <c:extLst>
              <c:ext xmlns:c16="http://schemas.microsoft.com/office/drawing/2014/chart" uri="{C3380CC4-5D6E-409C-BE32-E72D297353CC}">
                <c16:uniqueId val="{00000015-B7E5-4F0C-9096-03CAE77B521A}"/>
              </c:ext>
            </c:extLst>
          </c:dPt>
          <c:cat>
            <c:strRef>
              <c:f>SYNTHÈSE!$A$2:$A$12</c:f>
              <c:strCache>
                <c:ptCount val="11"/>
                <c:pt idx="0">
                  <c:v>Transport - patients</c:v>
                </c:pt>
                <c:pt idx="1">
                  <c:v>Prescriptions</c:v>
                </c:pt>
                <c:pt idx="2">
                  <c:v>Consommables</c:v>
                </c:pt>
                <c:pt idx="3">
                  <c:v>Énergie</c:v>
                </c:pt>
                <c:pt idx="4">
                  <c:v>Équipements</c:v>
                </c:pt>
                <c:pt idx="5">
                  <c:v>Déchets</c:v>
                </c:pt>
                <c:pt idx="6">
                  <c:v>Transport - équipe</c:v>
                </c:pt>
                <c:pt idx="7">
                  <c:v>Livraisons</c:v>
                </c:pt>
                <c:pt idx="8">
                  <c:v>Flux numériques</c:v>
                </c:pt>
                <c:pt idx="9">
                  <c:v>Émissions fugitives</c:v>
                </c:pt>
                <c:pt idx="10">
                  <c:v>Parc immobilier</c:v>
                </c:pt>
              </c:strCache>
            </c:strRef>
          </c:cat>
          <c:val>
            <c:numRef>
              <c:f>SYNTHÈSE!$B$2:$B$12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16-B7E5-4F0C-9096-03CAE77B521A}"/>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fr-FR"/>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952500</xdr:colOff>
      <xdr:row>0</xdr:row>
      <xdr:rowOff>0</xdr:rowOff>
    </xdr:from>
    <xdr:ext cx="5934075" cy="19335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952500</xdr:colOff>
      <xdr:row>0</xdr:row>
      <xdr:rowOff>0</xdr:rowOff>
    </xdr:from>
    <xdr:ext cx="6734175" cy="4181475"/>
    <xdr:graphicFrame macro="">
      <xdr:nvGraphicFramePr>
        <xdr:cNvPr id="2" name="Chart 1" title="Graphique">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34343"/>
    <outlinePr summaryBelow="0" summaryRight="0"/>
  </sheetPr>
  <dimension ref="A1:L42"/>
  <sheetViews>
    <sheetView tabSelected="1" workbookViewId="0"/>
  </sheetViews>
  <sheetFormatPr baseColWidth="10" defaultColWidth="12.6640625" defaultRowHeight="15.75" customHeight="1" x14ac:dyDescent="0.25"/>
  <cols>
    <col min="1" max="1" width="32.109375" customWidth="1"/>
    <col min="2" max="2" width="17.109375" customWidth="1"/>
    <col min="3" max="3" width="16.33203125" customWidth="1"/>
  </cols>
  <sheetData>
    <row r="1" spans="1:12" ht="31.5" customHeight="1" x14ac:dyDescent="0.25">
      <c r="A1" s="2" t="s">
        <v>0</v>
      </c>
      <c r="B1" s="2" t="s">
        <v>1</v>
      </c>
      <c r="C1" s="2" t="s">
        <v>2</v>
      </c>
      <c r="D1" s="3"/>
      <c r="F1" s="4"/>
      <c r="G1" s="4"/>
      <c r="H1" s="4"/>
      <c r="I1" s="4"/>
      <c r="J1" s="4"/>
      <c r="K1" s="4"/>
      <c r="L1" s="4"/>
    </row>
    <row r="2" spans="1:12" ht="13.2" x14ac:dyDescent="0.25">
      <c r="A2" s="5" t="s">
        <v>3</v>
      </c>
      <c r="B2" s="6" t="s">
        <v>4</v>
      </c>
      <c r="C2" s="7"/>
      <c r="D2" s="4"/>
      <c r="E2" s="4"/>
      <c r="F2" s="4"/>
      <c r="G2" s="4"/>
      <c r="H2" s="4"/>
      <c r="I2" s="4"/>
      <c r="J2" s="4"/>
      <c r="K2" s="4"/>
      <c r="L2" s="4"/>
    </row>
    <row r="3" spans="1:12" ht="13.2" x14ac:dyDescent="0.25">
      <c r="A3" s="5" t="s">
        <v>5</v>
      </c>
      <c r="B3" s="6" t="s">
        <v>4</v>
      </c>
      <c r="C3" s="7"/>
      <c r="F3" s="4"/>
      <c r="G3" s="4"/>
      <c r="H3" s="4"/>
      <c r="I3" s="4"/>
      <c r="J3" s="4"/>
      <c r="K3" s="4"/>
      <c r="L3" s="4"/>
    </row>
    <row r="4" spans="1:12" ht="13.2" x14ac:dyDescent="0.25">
      <c r="A4" s="5" t="s">
        <v>6</v>
      </c>
      <c r="B4" s="6">
        <v>4</v>
      </c>
      <c r="C4" s="7"/>
      <c r="D4" s="4"/>
      <c r="E4" s="4"/>
      <c r="F4" s="4"/>
      <c r="G4" s="4"/>
      <c r="H4" s="4"/>
      <c r="I4" s="4"/>
      <c r="J4" s="4"/>
      <c r="K4" s="4"/>
      <c r="L4" s="4"/>
    </row>
    <row r="5" spans="1:12" ht="13.2" x14ac:dyDescent="0.25">
      <c r="A5" s="5" t="s">
        <v>7</v>
      </c>
      <c r="B5" s="6">
        <v>45</v>
      </c>
      <c r="C5" s="7"/>
      <c r="D5" s="4"/>
      <c r="E5" s="4"/>
      <c r="F5" s="4"/>
      <c r="G5" s="4"/>
      <c r="H5" s="4"/>
      <c r="I5" s="4"/>
      <c r="J5" s="4"/>
      <c r="K5" s="4"/>
      <c r="L5" s="4"/>
    </row>
    <row r="6" spans="1:12" ht="13.2" x14ac:dyDescent="0.25">
      <c r="A6" s="5" t="s">
        <v>8</v>
      </c>
      <c r="B6" s="6">
        <f>B7*B5*B4*C2</f>
        <v>0</v>
      </c>
      <c r="C6" s="7"/>
      <c r="D6" s="4"/>
      <c r="E6" s="4"/>
      <c r="F6" s="4"/>
      <c r="G6" s="4"/>
      <c r="H6" s="4"/>
      <c r="I6" s="4"/>
      <c r="J6" s="4"/>
      <c r="K6" s="4"/>
      <c r="L6" s="4"/>
    </row>
    <row r="7" spans="1:12" ht="13.2" x14ac:dyDescent="0.25">
      <c r="A7" s="5" t="s">
        <v>9</v>
      </c>
      <c r="B7" s="6">
        <v>15</v>
      </c>
      <c r="C7" s="7"/>
      <c r="D7" s="4"/>
      <c r="E7" s="4"/>
      <c r="F7" s="4"/>
      <c r="G7" s="4"/>
      <c r="H7" s="4"/>
      <c r="I7" s="4"/>
      <c r="J7" s="4"/>
      <c r="K7" s="4"/>
      <c r="L7" s="4"/>
    </row>
    <row r="8" spans="1:12" ht="13.2" x14ac:dyDescent="0.25">
      <c r="A8" s="4"/>
      <c r="B8" s="4"/>
      <c r="C8" s="4"/>
      <c r="D8" s="4"/>
      <c r="E8" s="4"/>
      <c r="F8" s="4"/>
      <c r="G8" s="4"/>
      <c r="H8" s="4"/>
      <c r="I8" s="4"/>
      <c r="J8" s="4"/>
      <c r="K8" s="4"/>
      <c r="L8" s="4"/>
    </row>
    <row r="9" spans="1:12" ht="13.2" x14ac:dyDescent="0.25">
      <c r="A9" s="8"/>
      <c r="B9" s="4"/>
      <c r="C9" s="4"/>
      <c r="D9" s="4"/>
      <c r="E9" s="4"/>
      <c r="F9" s="4"/>
      <c r="G9" s="4"/>
      <c r="H9" s="4"/>
      <c r="I9" s="4"/>
      <c r="J9" s="4"/>
      <c r="K9" s="4"/>
      <c r="L9" s="4"/>
    </row>
    <row r="10" spans="1:12" ht="13.2" x14ac:dyDescent="0.25">
      <c r="A10" s="4"/>
      <c r="B10" s="4"/>
      <c r="C10" s="4"/>
      <c r="D10" s="4"/>
      <c r="E10" s="4"/>
      <c r="F10" s="4"/>
      <c r="G10" s="4"/>
      <c r="H10" s="4"/>
      <c r="I10" s="4"/>
      <c r="J10" s="4"/>
      <c r="K10" s="4"/>
      <c r="L10" s="4"/>
    </row>
    <row r="11" spans="1:12" ht="13.2" x14ac:dyDescent="0.25">
      <c r="A11" s="4"/>
      <c r="B11" s="4"/>
      <c r="C11" s="4"/>
      <c r="D11" s="4"/>
      <c r="E11" s="4"/>
      <c r="F11" s="4"/>
      <c r="G11" s="4"/>
      <c r="H11" s="4"/>
      <c r="I11" s="4"/>
      <c r="J11" s="4"/>
      <c r="K11" s="4"/>
      <c r="L11" s="4"/>
    </row>
    <row r="12" spans="1:12" ht="13.2" x14ac:dyDescent="0.25">
      <c r="A12" s="4"/>
      <c r="B12" s="4"/>
      <c r="C12" s="4"/>
      <c r="D12" s="4"/>
      <c r="E12" s="4"/>
      <c r="F12" s="4"/>
      <c r="G12" s="4"/>
      <c r="H12" s="4"/>
      <c r="I12" s="4"/>
      <c r="J12" s="4"/>
      <c r="K12" s="4"/>
      <c r="L12" s="4"/>
    </row>
    <row r="13" spans="1:12" ht="13.2" x14ac:dyDescent="0.25">
      <c r="A13" s="4"/>
      <c r="B13" s="4"/>
      <c r="C13" s="4"/>
      <c r="D13" s="4"/>
      <c r="E13" s="4"/>
      <c r="F13" s="4"/>
      <c r="G13" s="4"/>
      <c r="H13" s="4"/>
      <c r="I13" s="4"/>
      <c r="J13" s="4"/>
      <c r="K13" s="4"/>
      <c r="L13" s="4"/>
    </row>
    <row r="14" spans="1:12" ht="13.2" x14ac:dyDescent="0.25">
      <c r="A14" s="4"/>
      <c r="B14" s="4"/>
      <c r="C14" s="4"/>
      <c r="D14" s="4"/>
      <c r="E14" s="4"/>
      <c r="F14" s="4"/>
      <c r="G14" s="4"/>
      <c r="H14" s="4"/>
      <c r="I14" s="4"/>
      <c r="J14" s="4"/>
      <c r="K14" s="4"/>
      <c r="L14" s="4"/>
    </row>
    <row r="15" spans="1:12" ht="13.2" x14ac:dyDescent="0.25">
      <c r="A15" s="4"/>
      <c r="B15" s="4"/>
      <c r="C15" s="4"/>
      <c r="D15" s="4"/>
      <c r="E15" s="4"/>
      <c r="F15" s="4"/>
      <c r="G15" s="4"/>
      <c r="H15" s="4"/>
      <c r="I15" s="4"/>
      <c r="J15" s="4"/>
      <c r="K15" s="4"/>
      <c r="L15" s="4"/>
    </row>
    <row r="16" spans="1:12" ht="13.2" x14ac:dyDescent="0.25">
      <c r="A16" s="4"/>
      <c r="B16" s="4"/>
      <c r="C16" s="4"/>
      <c r="D16" s="4"/>
      <c r="E16" s="4"/>
      <c r="F16" s="4"/>
      <c r="G16" s="4"/>
      <c r="H16" s="4"/>
      <c r="I16" s="4"/>
      <c r="J16" s="4"/>
      <c r="K16" s="4"/>
      <c r="L16" s="4"/>
    </row>
    <row r="17" spans="1:12" ht="13.2" x14ac:dyDescent="0.25">
      <c r="A17" s="4"/>
      <c r="B17" s="4"/>
      <c r="C17" s="4"/>
      <c r="D17" s="4"/>
      <c r="E17" s="4"/>
      <c r="F17" s="4"/>
      <c r="G17" s="4"/>
      <c r="H17" s="4"/>
      <c r="I17" s="4"/>
      <c r="J17" s="4"/>
      <c r="K17" s="4"/>
      <c r="L17" s="4"/>
    </row>
    <row r="18" spans="1:12" ht="13.2" x14ac:dyDescent="0.25">
      <c r="A18" s="4"/>
      <c r="B18" s="4"/>
      <c r="C18" s="4"/>
      <c r="D18" s="4"/>
      <c r="E18" s="4"/>
      <c r="F18" s="4"/>
      <c r="G18" s="4"/>
      <c r="H18" s="4"/>
      <c r="I18" s="4"/>
      <c r="J18" s="4"/>
      <c r="K18" s="4"/>
      <c r="L18" s="4"/>
    </row>
    <row r="19" spans="1:12" ht="13.2" x14ac:dyDescent="0.25">
      <c r="A19" s="4"/>
      <c r="B19" s="4"/>
      <c r="C19" s="4"/>
      <c r="D19" s="4"/>
      <c r="E19" s="4"/>
      <c r="F19" s="4"/>
      <c r="G19" s="4"/>
      <c r="H19" s="4"/>
      <c r="I19" s="4"/>
      <c r="J19" s="4"/>
      <c r="K19" s="4"/>
      <c r="L19" s="4"/>
    </row>
    <row r="20" spans="1:12" ht="13.2" x14ac:dyDescent="0.25">
      <c r="A20" s="4"/>
      <c r="B20" s="4"/>
      <c r="C20" s="4"/>
      <c r="D20" s="4"/>
      <c r="E20" s="4"/>
      <c r="F20" s="4"/>
      <c r="G20" s="4"/>
      <c r="H20" s="4"/>
      <c r="I20" s="4"/>
      <c r="J20" s="4"/>
      <c r="K20" s="4"/>
      <c r="L20" s="4"/>
    </row>
    <row r="21" spans="1:12" ht="13.2" x14ac:dyDescent="0.25">
      <c r="A21" s="4"/>
      <c r="B21" s="4"/>
      <c r="C21" s="4"/>
      <c r="D21" s="4"/>
      <c r="E21" s="4"/>
      <c r="F21" s="4"/>
      <c r="G21" s="4"/>
      <c r="H21" s="4"/>
      <c r="I21" s="4"/>
      <c r="J21" s="4"/>
      <c r="K21" s="4"/>
      <c r="L21" s="4"/>
    </row>
    <row r="22" spans="1:12" ht="13.2" x14ac:dyDescent="0.25">
      <c r="A22" s="4"/>
      <c r="B22" s="4"/>
      <c r="C22" s="4"/>
      <c r="D22" s="4"/>
      <c r="E22" s="4"/>
      <c r="F22" s="4"/>
      <c r="G22" s="4"/>
      <c r="H22" s="4"/>
      <c r="I22" s="4"/>
      <c r="J22" s="4"/>
      <c r="K22" s="4"/>
      <c r="L22" s="4"/>
    </row>
    <row r="23" spans="1:12" ht="13.2" x14ac:dyDescent="0.25">
      <c r="A23" s="4"/>
      <c r="B23" s="4"/>
      <c r="C23" s="4"/>
      <c r="D23" s="4"/>
      <c r="E23" s="4"/>
      <c r="F23" s="4"/>
      <c r="G23" s="4"/>
      <c r="H23" s="4"/>
      <c r="I23" s="4"/>
      <c r="J23" s="4"/>
      <c r="K23" s="4"/>
      <c r="L23" s="4"/>
    </row>
    <row r="24" spans="1:12" ht="13.2" x14ac:dyDescent="0.25">
      <c r="A24" s="4"/>
      <c r="B24" s="4"/>
      <c r="C24" s="4"/>
      <c r="D24" s="4"/>
      <c r="E24" s="4"/>
      <c r="F24" s="4"/>
      <c r="G24" s="4"/>
      <c r="H24" s="4"/>
      <c r="I24" s="4"/>
      <c r="J24" s="4"/>
      <c r="K24" s="4"/>
      <c r="L24" s="4"/>
    </row>
    <row r="25" spans="1:12" ht="13.2" x14ac:dyDescent="0.25">
      <c r="A25" s="4"/>
      <c r="B25" s="4"/>
      <c r="C25" s="4"/>
      <c r="D25" s="4"/>
      <c r="E25" s="4"/>
      <c r="F25" s="4"/>
      <c r="G25" s="4"/>
      <c r="H25" s="4"/>
      <c r="I25" s="4"/>
      <c r="J25" s="4"/>
      <c r="K25" s="4"/>
      <c r="L25" s="4"/>
    </row>
    <row r="26" spans="1:12" ht="13.2" x14ac:dyDescent="0.25">
      <c r="A26" s="4"/>
      <c r="B26" s="4"/>
      <c r="C26" s="4"/>
      <c r="D26" s="4"/>
      <c r="E26" s="4"/>
      <c r="F26" s="4"/>
      <c r="G26" s="4"/>
      <c r="H26" s="4"/>
      <c r="I26" s="4"/>
      <c r="J26" s="4"/>
      <c r="K26" s="4"/>
      <c r="L26" s="4"/>
    </row>
    <row r="27" spans="1:12" ht="13.2" x14ac:dyDescent="0.25">
      <c r="A27" s="4"/>
      <c r="B27" s="4"/>
      <c r="C27" s="4"/>
      <c r="D27" s="4"/>
      <c r="E27" s="4"/>
      <c r="F27" s="4"/>
      <c r="G27" s="4"/>
      <c r="H27" s="4"/>
      <c r="I27" s="4"/>
      <c r="J27" s="4"/>
      <c r="K27" s="4"/>
      <c r="L27" s="4"/>
    </row>
    <row r="28" spans="1:12" ht="13.2" x14ac:dyDescent="0.25">
      <c r="A28" s="4"/>
      <c r="B28" s="4"/>
      <c r="C28" s="4"/>
      <c r="D28" s="4"/>
      <c r="E28" s="4"/>
      <c r="F28" s="4"/>
      <c r="G28" s="4"/>
      <c r="H28" s="4"/>
      <c r="I28" s="4"/>
      <c r="J28" s="4"/>
      <c r="K28" s="4"/>
      <c r="L28" s="4"/>
    </row>
    <row r="29" spans="1:12" ht="13.2" x14ac:dyDescent="0.25">
      <c r="A29" s="4"/>
      <c r="B29" s="4"/>
      <c r="C29" s="4"/>
      <c r="D29" s="4"/>
      <c r="E29" s="4"/>
      <c r="F29" s="4"/>
      <c r="G29" s="4"/>
      <c r="H29" s="4"/>
      <c r="I29" s="4"/>
      <c r="J29" s="4"/>
      <c r="K29" s="4"/>
      <c r="L29" s="4"/>
    </row>
    <row r="30" spans="1:12" ht="13.2" x14ac:dyDescent="0.25">
      <c r="A30" s="4"/>
      <c r="B30" s="4"/>
      <c r="C30" s="4"/>
      <c r="D30" s="4"/>
      <c r="E30" s="4"/>
      <c r="F30" s="4"/>
      <c r="G30" s="4"/>
      <c r="H30" s="4"/>
      <c r="I30" s="4"/>
      <c r="J30" s="4"/>
      <c r="K30" s="4"/>
      <c r="L30" s="4"/>
    </row>
    <row r="31" spans="1:12" ht="13.2" x14ac:dyDescent="0.25">
      <c r="A31" s="4"/>
      <c r="B31" s="4"/>
      <c r="C31" s="4"/>
      <c r="D31" s="4"/>
      <c r="E31" s="4"/>
      <c r="F31" s="4"/>
      <c r="G31" s="4"/>
      <c r="H31" s="4"/>
      <c r="I31" s="4"/>
      <c r="J31" s="4"/>
      <c r="K31" s="4"/>
      <c r="L31" s="4"/>
    </row>
    <row r="32" spans="1:12" ht="13.2" x14ac:dyDescent="0.25">
      <c r="A32" s="4"/>
      <c r="B32" s="4"/>
      <c r="C32" s="4"/>
      <c r="D32" s="4"/>
      <c r="E32" s="4"/>
      <c r="F32" s="4"/>
      <c r="G32" s="4"/>
      <c r="H32" s="4"/>
      <c r="I32" s="4"/>
      <c r="J32" s="4"/>
      <c r="K32" s="4"/>
      <c r="L32" s="4"/>
    </row>
    <row r="33" spans="1:12" ht="13.2" x14ac:dyDescent="0.25">
      <c r="A33" s="4"/>
      <c r="B33" s="4"/>
      <c r="C33" s="4"/>
      <c r="D33" s="4"/>
      <c r="E33" s="4"/>
      <c r="F33" s="4"/>
      <c r="G33" s="4"/>
      <c r="H33" s="4"/>
      <c r="I33" s="4"/>
      <c r="J33" s="4"/>
      <c r="K33" s="4"/>
      <c r="L33" s="4"/>
    </row>
    <row r="34" spans="1:12" ht="13.2" x14ac:dyDescent="0.25">
      <c r="A34" s="4"/>
      <c r="B34" s="4"/>
      <c r="C34" s="4"/>
      <c r="D34" s="4"/>
      <c r="E34" s="4"/>
      <c r="F34" s="4"/>
      <c r="G34" s="4"/>
      <c r="H34" s="4"/>
      <c r="I34" s="4"/>
      <c r="J34" s="4"/>
      <c r="K34" s="4"/>
      <c r="L34" s="4"/>
    </row>
    <row r="35" spans="1:12" ht="13.2" x14ac:dyDescent="0.25">
      <c r="A35" s="4"/>
      <c r="B35" s="4"/>
      <c r="C35" s="4"/>
      <c r="D35" s="4"/>
      <c r="E35" s="4"/>
      <c r="F35" s="4"/>
      <c r="G35" s="4"/>
      <c r="H35" s="4"/>
      <c r="I35" s="4"/>
      <c r="J35" s="4"/>
      <c r="K35" s="4"/>
      <c r="L35" s="4"/>
    </row>
    <row r="36" spans="1:12" ht="13.2" x14ac:dyDescent="0.25">
      <c r="A36" s="4"/>
      <c r="B36" s="4"/>
      <c r="C36" s="4"/>
      <c r="D36" s="4"/>
      <c r="E36" s="4"/>
      <c r="F36" s="4"/>
      <c r="G36" s="4"/>
      <c r="H36" s="4"/>
      <c r="I36" s="4"/>
      <c r="J36" s="4"/>
      <c r="K36" s="4"/>
      <c r="L36" s="4"/>
    </row>
    <row r="37" spans="1:12" ht="13.2" x14ac:dyDescent="0.25">
      <c r="A37" s="4"/>
      <c r="B37" s="4"/>
      <c r="C37" s="4"/>
      <c r="D37" s="4"/>
      <c r="E37" s="4"/>
      <c r="F37" s="4"/>
      <c r="G37" s="4"/>
      <c r="H37" s="4"/>
      <c r="I37" s="4"/>
      <c r="J37" s="4"/>
      <c r="K37" s="4"/>
      <c r="L37" s="4"/>
    </row>
    <row r="38" spans="1:12" ht="13.2" x14ac:dyDescent="0.25">
      <c r="A38" s="4"/>
      <c r="B38" s="4"/>
      <c r="C38" s="4"/>
      <c r="D38" s="4"/>
      <c r="E38" s="4"/>
      <c r="F38" s="4"/>
      <c r="G38" s="4"/>
      <c r="H38" s="4"/>
      <c r="I38" s="4"/>
      <c r="J38" s="4"/>
      <c r="K38" s="4"/>
      <c r="L38" s="4"/>
    </row>
    <row r="39" spans="1:12" ht="13.2" x14ac:dyDescent="0.25">
      <c r="A39" s="4"/>
      <c r="B39" s="4"/>
      <c r="C39" s="4"/>
      <c r="D39" s="4"/>
      <c r="E39" s="4"/>
      <c r="F39" s="4"/>
      <c r="G39" s="4"/>
      <c r="H39" s="4"/>
      <c r="I39" s="4"/>
      <c r="J39" s="4"/>
      <c r="K39" s="4"/>
      <c r="L39" s="4"/>
    </row>
    <row r="40" spans="1:12" ht="13.2" x14ac:dyDescent="0.25">
      <c r="A40" s="4"/>
      <c r="B40" s="4"/>
      <c r="C40" s="4"/>
      <c r="D40" s="4"/>
      <c r="E40" s="4"/>
      <c r="F40" s="4"/>
      <c r="G40" s="4"/>
      <c r="H40" s="4"/>
      <c r="I40" s="4"/>
      <c r="J40" s="4"/>
      <c r="K40" s="4"/>
      <c r="L40" s="4"/>
    </row>
    <row r="41" spans="1:12" ht="13.2" x14ac:dyDescent="0.25">
      <c r="A41" s="4"/>
      <c r="B41" s="4"/>
      <c r="C41" s="4"/>
      <c r="D41" s="4"/>
      <c r="E41" s="4"/>
      <c r="F41" s="4"/>
      <c r="G41" s="4"/>
      <c r="H41" s="4"/>
      <c r="I41" s="4"/>
      <c r="J41" s="4"/>
      <c r="K41" s="4"/>
      <c r="L41" s="4"/>
    </row>
    <row r="42" spans="1:12" ht="13.2" x14ac:dyDescent="0.25">
      <c r="A42" s="4"/>
      <c r="B42" s="4"/>
      <c r="C42" s="4"/>
      <c r="D42" s="4"/>
      <c r="E42" s="4"/>
      <c r="F42" s="4"/>
      <c r="G42" s="4"/>
      <c r="H42" s="4"/>
      <c r="I42" s="4"/>
      <c r="J42" s="4"/>
      <c r="K42" s="4"/>
      <c r="L42"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9999"/>
    <outlinePr summaryBelow="0" summaryRight="0"/>
    <pageSetUpPr fitToPage="1"/>
  </sheetPr>
  <dimension ref="A1:K140"/>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6640625" customWidth="1"/>
    <col min="6" max="6" width="18.44140625" customWidth="1"/>
    <col min="7" max="7" width="9.21875" customWidth="1"/>
  </cols>
  <sheetData>
    <row r="1" spans="1:11" ht="28.5" customHeight="1" x14ac:dyDescent="0.25">
      <c r="A1" s="28" t="s">
        <v>127</v>
      </c>
      <c r="B1" s="9"/>
      <c r="C1" s="9"/>
      <c r="D1" s="9"/>
      <c r="E1" s="9"/>
      <c r="F1" s="9"/>
      <c r="G1" s="9"/>
      <c r="H1" s="9"/>
      <c r="I1" s="9"/>
      <c r="J1" s="9"/>
      <c r="K1" s="9"/>
    </row>
    <row r="2" spans="1:11" ht="30" customHeight="1" x14ac:dyDescent="0.25">
      <c r="A2" s="94" t="s">
        <v>128</v>
      </c>
      <c r="B2" s="85"/>
      <c r="C2" s="85"/>
      <c r="D2" s="86"/>
      <c r="E2" s="9"/>
      <c r="F2" s="65" t="s">
        <v>59</v>
      </c>
      <c r="G2" s="66" t="s">
        <v>60</v>
      </c>
      <c r="H2" s="9"/>
      <c r="I2" s="9"/>
      <c r="J2" s="9"/>
      <c r="K2" s="9"/>
    </row>
    <row r="3" spans="1:11" ht="17.25" customHeight="1" x14ac:dyDescent="0.25">
      <c r="A3" s="67" t="s">
        <v>12</v>
      </c>
      <c r="B3" s="67" t="s">
        <v>13</v>
      </c>
      <c r="C3" s="67" t="s">
        <v>14</v>
      </c>
      <c r="D3" s="67" t="s">
        <v>15</v>
      </c>
      <c r="E3" s="9"/>
      <c r="F3" s="9"/>
      <c r="G3" s="9"/>
      <c r="H3" s="9"/>
      <c r="I3" s="9"/>
      <c r="J3" s="9"/>
      <c r="K3" s="9"/>
    </row>
    <row r="4" spans="1:11" ht="13.2" x14ac:dyDescent="0.25">
      <c r="A4" s="11" t="s">
        <v>129</v>
      </c>
      <c r="B4" s="68"/>
      <c r="C4" s="47" t="s">
        <v>130</v>
      </c>
      <c r="D4" s="59" t="e">
        <f t="array" aca="1" ref="D4" ca="1">IF($G$2="Non",B4*_xludf.XLOOKUP(A4,'Facteurs démission (FE)'!A:A,'Facteurs démission (FE)'!C:C)*IF(GENERAL!$C$5="",GENERAL!$B$5,GENERAL!$C$5),IF(GENERAL!$C$6="",GENERAL!$B$6,GENERAL!$C$6)*_xludf.XLOOKUP("Prescriptions - par RDV",'Facteurs démission (FE)'!A:A,'Facteurs démission (FE)'!C:C))</f>
        <v>#NAME?</v>
      </c>
      <c r="E4" s="9"/>
      <c r="F4" s="9"/>
      <c r="G4" s="9"/>
      <c r="H4" s="9"/>
      <c r="I4" s="9"/>
      <c r="J4" s="9"/>
      <c r="K4" s="9"/>
    </row>
    <row r="5" spans="1:11" ht="13.2" x14ac:dyDescent="0.25">
      <c r="A5" s="15"/>
      <c r="B5" s="15"/>
      <c r="C5" s="15"/>
      <c r="E5" s="18"/>
    </row>
    <row r="6" spans="1:11" ht="13.2" x14ac:dyDescent="0.25">
      <c r="A6" s="15"/>
      <c r="B6" s="15"/>
      <c r="C6" s="15"/>
      <c r="E6" s="18"/>
    </row>
    <row r="7" spans="1:11" ht="13.2" x14ac:dyDescent="0.25">
      <c r="A7" s="15"/>
      <c r="B7" s="15"/>
      <c r="C7" s="15"/>
      <c r="E7" s="18"/>
    </row>
    <row r="8" spans="1:11" ht="31.5" customHeight="1" x14ac:dyDescent="0.25">
      <c r="A8" s="15"/>
      <c r="B8" s="15"/>
      <c r="C8" s="15"/>
      <c r="E8" s="9"/>
      <c r="F8" s="9"/>
      <c r="G8" s="9"/>
      <c r="H8" s="9"/>
      <c r="I8" s="9"/>
      <c r="J8" s="9"/>
      <c r="K8" s="9"/>
    </row>
    <row r="9" spans="1:11" ht="13.2" x14ac:dyDescent="0.25">
      <c r="A9" s="15"/>
      <c r="B9" s="15"/>
      <c r="C9" s="15"/>
      <c r="E9" s="18"/>
    </row>
    <row r="10" spans="1:11" ht="13.2" x14ac:dyDescent="0.25">
      <c r="A10" s="15"/>
      <c r="B10" s="15"/>
      <c r="C10" s="15"/>
      <c r="E10" s="18"/>
    </row>
    <row r="11" spans="1:11" ht="13.2" x14ac:dyDescent="0.25">
      <c r="A11" s="15"/>
      <c r="B11" s="15"/>
      <c r="C11" s="15"/>
      <c r="E11" s="18"/>
    </row>
    <row r="12" spans="1:11" ht="13.2" x14ac:dyDescent="0.25">
      <c r="A12" s="15"/>
      <c r="B12" s="15"/>
      <c r="C12" s="15"/>
      <c r="E12" s="18"/>
    </row>
    <row r="13" spans="1:11" ht="13.2" x14ac:dyDescent="0.25">
      <c r="A13" s="15"/>
      <c r="B13" s="15"/>
      <c r="C13" s="15"/>
      <c r="E13" s="18"/>
    </row>
    <row r="14" spans="1:11" ht="13.2" x14ac:dyDescent="0.25">
      <c r="A14" s="15"/>
      <c r="B14" s="15"/>
      <c r="C14" s="15"/>
      <c r="E14" s="18"/>
    </row>
    <row r="15" spans="1:11" ht="13.2" x14ac:dyDescent="0.25">
      <c r="A15" s="15"/>
      <c r="B15" s="15"/>
      <c r="C15" s="15"/>
      <c r="E15" s="18"/>
    </row>
    <row r="16" spans="1:11" ht="30" customHeight="1" x14ac:dyDescent="0.25">
      <c r="A16" s="15"/>
      <c r="B16" s="15"/>
      <c r="C16" s="15"/>
      <c r="E16" s="18"/>
    </row>
    <row r="17" spans="1:5" ht="13.2" x14ac:dyDescent="0.25">
      <c r="A17" s="15"/>
      <c r="B17" s="15"/>
      <c r="C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13.2" x14ac:dyDescent="0.25">
      <c r="A22" s="15"/>
      <c r="B22" s="15"/>
      <c r="C22" s="15"/>
      <c r="E22" s="18"/>
    </row>
    <row r="23" spans="1:5" ht="13.2" x14ac:dyDescent="0.25">
      <c r="A23" s="15"/>
      <c r="B23" s="15"/>
      <c r="C23" s="15"/>
      <c r="E23" s="18"/>
    </row>
    <row r="24" spans="1:5" ht="30.75" customHeight="1"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30.75" customHeight="1"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13.2" x14ac:dyDescent="0.25">
      <c r="A48" s="15"/>
      <c r="B48" s="15"/>
      <c r="C48" s="15"/>
      <c r="E48" s="18"/>
    </row>
    <row r="49" spans="1:5" ht="13.2" x14ac:dyDescent="0.25">
      <c r="A49" s="15"/>
      <c r="B49" s="15"/>
      <c r="C49" s="15"/>
      <c r="E49" s="18"/>
    </row>
    <row r="50" spans="1:5" ht="33.75" customHeight="1" x14ac:dyDescent="0.25">
      <c r="A50" s="15"/>
      <c r="B50" s="15"/>
      <c r="C50" s="15"/>
      <c r="E50" s="18"/>
    </row>
    <row r="51" spans="1:5" ht="13.2"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30.75" customHeight="1"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hidden="1" x14ac:dyDescent="0.25">
      <c r="A64" s="15"/>
      <c r="B64" s="15"/>
      <c r="C64" s="15"/>
      <c r="E64" s="18"/>
    </row>
    <row r="65" spans="1:5" ht="13.2" hidden="1" x14ac:dyDescent="0.25">
      <c r="A65" s="15"/>
      <c r="B65" s="15"/>
      <c r="C65" s="15"/>
      <c r="E65" s="18"/>
    </row>
    <row r="66" spans="1:5" ht="30.75" hidden="1" customHeight="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hidden="1" x14ac:dyDescent="0.25">
      <c r="A72" s="15"/>
      <c r="B72" s="15"/>
      <c r="C72" s="15"/>
      <c r="E72" s="18"/>
    </row>
    <row r="73" spans="1:5" ht="13.2" hidden="1" x14ac:dyDescent="0.25">
      <c r="A73" s="15"/>
      <c r="B73" s="15"/>
      <c r="C73" s="15"/>
      <c r="E73" s="18"/>
    </row>
    <row r="74" spans="1:5" ht="13.2" x14ac:dyDescent="0.25">
      <c r="A74" s="15"/>
      <c r="B74" s="15"/>
      <c r="C74" s="15"/>
      <c r="E74" s="18"/>
    </row>
    <row r="75" spans="1:5" ht="13.2" x14ac:dyDescent="0.25">
      <c r="A75" s="15"/>
      <c r="B75" s="15"/>
      <c r="C75" s="15"/>
      <c r="E75" s="18"/>
    </row>
    <row r="76" spans="1:5" ht="31.5" customHeight="1"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30" customHeight="1" x14ac:dyDescent="0.25">
      <c r="A107" s="15"/>
      <c r="B107" s="15"/>
      <c r="C107" s="15"/>
      <c r="E107" s="18"/>
    </row>
    <row r="108" spans="1:5" ht="13.2"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30.75" customHeight="1"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13.2" x14ac:dyDescent="0.25">
      <c r="A116" s="15"/>
      <c r="B116" s="15"/>
      <c r="C116" s="15"/>
      <c r="E116" s="18"/>
    </row>
    <row r="117" spans="1:5" ht="13.2" x14ac:dyDescent="0.25">
      <c r="A117" s="15"/>
      <c r="B117" s="15"/>
      <c r="C117" s="15"/>
      <c r="E117" s="18"/>
    </row>
    <row r="118" spans="1:5" ht="32.25" customHeight="1"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row r="139" spans="1:5" ht="13.2" x14ac:dyDescent="0.25">
      <c r="A139" s="15"/>
      <c r="B139" s="15"/>
      <c r="C139" s="15"/>
      <c r="E139" s="18"/>
    </row>
    <row r="140" spans="1:5" ht="13.2" x14ac:dyDescent="0.25">
      <c r="A140" s="15"/>
      <c r="B140" s="15"/>
      <c r="C140" s="15"/>
      <c r="E140" s="18"/>
    </row>
  </sheetData>
  <mergeCells count="1">
    <mergeCell ref="A2:D2"/>
  </mergeCells>
  <dataValidations count="1">
    <dataValidation type="list" allowBlank="1" showErrorMessage="1" sqref="G2" xr:uid="{00000000-0002-0000-0A00-000000000000}">
      <formula1>"Non,Oui"</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outlinePr summaryBelow="0" summaryRight="0"/>
    <pageSetUpPr fitToPage="1"/>
  </sheetPr>
  <dimension ref="A1:C13"/>
  <sheetViews>
    <sheetView workbookViewId="0"/>
  </sheetViews>
  <sheetFormatPr baseColWidth="10" defaultColWidth="12.6640625" defaultRowHeight="15.75" customHeight="1" x14ac:dyDescent="0.25"/>
  <cols>
    <col min="1" max="1" width="21.44140625" customWidth="1"/>
    <col min="2" max="2" width="14.6640625" customWidth="1"/>
  </cols>
  <sheetData>
    <row r="1" spans="1:3" ht="33" customHeight="1" x14ac:dyDescent="0.25">
      <c r="A1" s="10" t="s">
        <v>131</v>
      </c>
      <c r="B1" s="10" t="s">
        <v>132</v>
      </c>
      <c r="C1" s="10" t="s">
        <v>133</v>
      </c>
    </row>
    <row r="2" spans="1:3" ht="13.2" x14ac:dyDescent="0.25">
      <c r="A2" s="69" t="s">
        <v>134</v>
      </c>
      <c r="B2" s="35" t="e">
        <f ca="1">TRANSPORTS!D25</f>
        <v>#NAME?</v>
      </c>
      <c r="C2" s="70" t="e">
        <f t="shared" ref="C2:C13" ca="1" si="0">B2/$B$13</f>
        <v>#NAME?</v>
      </c>
    </row>
    <row r="3" spans="1:3" ht="13.2" x14ac:dyDescent="0.25">
      <c r="A3" s="69" t="s">
        <v>135</v>
      </c>
      <c r="B3" s="35" t="e">
        <f ca="1">PRESCRIPTIONS!D4</f>
        <v>#NAME?</v>
      </c>
      <c r="C3" s="70" t="e">
        <f t="shared" ca="1" si="0"/>
        <v>#NAME?</v>
      </c>
    </row>
    <row r="4" spans="1:3" ht="13.2" x14ac:dyDescent="0.25">
      <c r="A4" s="69" t="s">
        <v>136</v>
      </c>
      <c r="B4" s="35" t="e">
        <f ca="1">CONSOMMABLES!D7</f>
        <v>#NAME?</v>
      </c>
      <c r="C4" s="70" t="e">
        <f t="shared" ca="1" si="0"/>
        <v>#NAME?</v>
      </c>
    </row>
    <row r="5" spans="1:3" ht="13.2" x14ac:dyDescent="0.25">
      <c r="A5" s="69" t="s">
        <v>137</v>
      </c>
      <c r="B5" s="35" t="e">
        <f ca="1">ENERGIE!D4+ENERGIE!D10</f>
        <v>#NAME?</v>
      </c>
      <c r="C5" s="70" t="e">
        <f t="shared" ca="1" si="0"/>
        <v>#NAME?</v>
      </c>
    </row>
    <row r="6" spans="1:3" ht="13.2" x14ac:dyDescent="0.25">
      <c r="A6" s="69" t="s">
        <v>138</v>
      </c>
      <c r="B6" s="35" t="e">
        <f ca="1">ÉQUIPEMENTS!F11+ÉQUIPEMENTS!F23+ÉQUIPEMENTS!F35+ÉQUIPEMENTS!F50</f>
        <v>#NAME?</v>
      </c>
      <c r="C6" s="70" t="e">
        <f t="shared" ca="1" si="0"/>
        <v>#NAME?</v>
      </c>
    </row>
    <row r="7" spans="1:3" ht="13.2" x14ac:dyDescent="0.25">
      <c r="A7" s="69" t="s">
        <v>139</v>
      </c>
      <c r="B7" s="35" t="e">
        <f ca="1">DÉCHETS!D4+DÉCHETS!D13+DÉCHETS!D18</f>
        <v>#NAME?</v>
      </c>
      <c r="C7" s="70" t="e">
        <f t="shared" ca="1" si="0"/>
        <v>#NAME?</v>
      </c>
    </row>
    <row r="8" spans="1:3" ht="13.2" x14ac:dyDescent="0.25">
      <c r="A8" s="69" t="s">
        <v>140</v>
      </c>
      <c r="B8" s="35" t="e">
        <f ca="1">TRANSPORTS!D12</f>
        <v>#NAME?</v>
      </c>
      <c r="C8" s="70" t="e">
        <f t="shared" ca="1" si="0"/>
        <v>#NAME?</v>
      </c>
    </row>
    <row r="9" spans="1:3" ht="13.2" x14ac:dyDescent="0.25">
      <c r="A9" s="69" t="s">
        <v>141</v>
      </c>
      <c r="B9" s="35" t="e">
        <f ca="1">TRANSPORTS!D32</f>
        <v>#NAME?</v>
      </c>
      <c r="C9" s="70" t="e">
        <f t="shared" ca="1" si="0"/>
        <v>#NAME?</v>
      </c>
    </row>
    <row r="10" spans="1:3" ht="13.2" x14ac:dyDescent="0.25">
      <c r="A10" s="69" t="s">
        <v>142</v>
      </c>
      <c r="B10" s="35" t="e">
        <f ca="1">'FLUX NUMÉRIQUES'!D4+'FLUX NUMÉRIQUES'!D11</f>
        <v>#NAME?</v>
      </c>
      <c r="C10" s="70" t="e">
        <f t="shared" ca="1" si="0"/>
        <v>#NAME?</v>
      </c>
    </row>
    <row r="11" spans="1:3" ht="13.2" x14ac:dyDescent="0.25">
      <c r="A11" s="69" t="s">
        <v>143</v>
      </c>
      <c r="B11" s="35" t="e">
        <f ca="1">'ÉMISSIONS FUGITIVES'!D4+'ÉMISSIONS FUGITIVES'!D10+'ÉMISSIONS FUGITIVES'!D16</f>
        <v>#NAME?</v>
      </c>
      <c r="C11" s="70" t="e">
        <f t="shared" ca="1" si="0"/>
        <v>#NAME?</v>
      </c>
    </row>
    <row r="12" spans="1:3" ht="13.2" x14ac:dyDescent="0.25">
      <c r="A12" s="69" t="s">
        <v>144</v>
      </c>
      <c r="B12" s="35" t="e">
        <f ca="1">IMMOBILIER!F8+IMMOBILIER!F14</f>
        <v>#NAME?</v>
      </c>
      <c r="C12" s="70" t="e">
        <f t="shared" ca="1" si="0"/>
        <v>#NAME?</v>
      </c>
    </row>
    <row r="13" spans="1:3" ht="13.2" x14ac:dyDescent="0.25">
      <c r="A13" s="71" t="s">
        <v>145</v>
      </c>
      <c r="B13" s="35" t="e">
        <f ca="1">SUM(B2:B12)</f>
        <v>#NAME?</v>
      </c>
      <c r="C13" s="70" t="e">
        <f t="shared" ca="1" si="0"/>
        <v>#NAME?</v>
      </c>
    </row>
  </sheetData>
  <autoFilter ref="A1:B12" xr:uid="{00000000-0009-0000-0000-00000B000000}"/>
  <printOptions horizontalCentered="1" gridLines="1"/>
  <pageMargins left="0.7" right="0.7" top="0.75" bottom="0.75" header="0" footer="0"/>
  <pageSetup paperSize="9" fitToHeight="0" pageOrder="overThenDown" orientation="landscape" cellComments="atEnd"/>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fitToPage="1"/>
  </sheetPr>
  <dimension ref="A1:AA116"/>
  <sheetViews>
    <sheetView workbookViewId="0"/>
  </sheetViews>
  <sheetFormatPr baseColWidth="10" defaultColWidth="12.6640625" defaultRowHeight="15.75" customHeight="1" x14ac:dyDescent="0.25"/>
  <cols>
    <col min="1" max="1" width="42" customWidth="1"/>
    <col min="2" max="2" width="58.88671875" customWidth="1"/>
    <col min="3" max="3" width="10.88671875" customWidth="1"/>
    <col min="4" max="4" width="18.77734375" customWidth="1"/>
    <col min="5" max="5" width="18.44140625" customWidth="1"/>
    <col min="6" max="6" width="112.109375" customWidth="1"/>
  </cols>
  <sheetData>
    <row r="1" spans="1:27" ht="28.5" customHeight="1" x14ac:dyDescent="0.25">
      <c r="A1" s="72" t="s">
        <v>146</v>
      </c>
      <c r="B1" s="72" t="s">
        <v>147</v>
      </c>
      <c r="C1" s="72" t="s">
        <v>13</v>
      </c>
      <c r="D1" s="72" t="s">
        <v>14</v>
      </c>
      <c r="E1" s="72" t="s">
        <v>148</v>
      </c>
      <c r="F1" s="72" t="s">
        <v>149</v>
      </c>
    </row>
    <row r="2" spans="1:27" ht="13.2" x14ac:dyDescent="0.25">
      <c r="A2" s="11" t="s">
        <v>16</v>
      </c>
      <c r="B2" s="47" t="s">
        <v>150</v>
      </c>
      <c r="C2" s="73">
        <v>4.1000000000000002E-2</v>
      </c>
      <c r="D2" s="47" t="s">
        <v>151</v>
      </c>
      <c r="E2" s="47" t="s">
        <v>152</v>
      </c>
      <c r="F2" s="74"/>
      <c r="G2" s="15"/>
      <c r="H2" s="15"/>
      <c r="I2" s="15"/>
      <c r="J2" s="15"/>
      <c r="K2" s="15"/>
      <c r="L2" s="15"/>
      <c r="M2" s="15"/>
      <c r="N2" s="15"/>
      <c r="O2" s="15"/>
      <c r="P2" s="15"/>
      <c r="Q2" s="15"/>
      <c r="R2" s="15"/>
      <c r="S2" s="15"/>
      <c r="T2" s="15"/>
      <c r="U2" s="15"/>
      <c r="V2" s="15"/>
      <c r="W2" s="15"/>
      <c r="X2" s="15"/>
      <c r="Y2" s="15"/>
      <c r="Z2" s="15"/>
      <c r="AA2" s="15"/>
    </row>
    <row r="3" spans="1:27" ht="13.2" x14ac:dyDescent="0.25">
      <c r="A3" s="11" t="s">
        <v>20</v>
      </c>
      <c r="B3" s="47" t="s">
        <v>153</v>
      </c>
      <c r="C3" s="73">
        <v>0.21299999999999999</v>
      </c>
      <c r="D3" s="47" t="s">
        <v>151</v>
      </c>
      <c r="E3" s="47" t="s">
        <v>154</v>
      </c>
      <c r="F3" s="74"/>
      <c r="G3" s="15"/>
      <c r="H3" s="15"/>
      <c r="I3" s="15"/>
      <c r="J3" s="15"/>
      <c r="K3" s="15"/>
      <c r="L3" s="15"/>
      <c r="M3" s="15"/>
      <c r="N3" s="15"/>
      <c r="O3" s="15"/>
      <c r="P3" s="15"/>
      <c r="Q3" s="15"/>
      <c r="R3" s="15"/>
      <c r="S3" s="15"/>
      <c r="T3" s="15"/>
      <c r="U3" s="15"/>
      <c r="V3" s="15"/>
      <c r="W3" s="15"/>
      <c r="X3" s="15"/>
      <c r="Y3" s="15"/>
      <c r="Z3" s="15"/>
      <c r="AA3" s="15"/>
    </row>
    <row r="4" spans="1:27" ht="13.2" x14ac:dyDescent="0.25">
      <c r="A4" s="11" t="s">
        <v>155</v>
      </c>
      <c r="B4" s="47" t="s">
        <v>156</v>
      </c>
      <c r="C4" s="73">
        <v>0.32300000000000001</v>
      </c>
      <c r="D4" s="47" t="s">
        <v>151</v>
      </c>
      <c r="E4" s="47" t="s">
        <v>154</v>
      </c>
      <c r="F4" s="74"/>
      <c r="G4" s="15"/>
      <c r="H4" s="15"/>
      <c r="I4" s="15"/>
      <c r="J4" s="15"/>
      <c r="K4" s="15"/>
      <c r="L4" s="15"/>
      <c r="M4" s="15"/>
      <c r="N4" s="15"/>
      <c r="O4" s="15"/>
      <c r="P4" s="15"/>
      <c r="Q4" s="15"/>
      <c r="R4" s="15"/>
      <c r="S4" s="15"/>
      <c r="T4" s="15"/>
      <c r="U4" s="15"/>
      <c r="V4" s="15"/>
      <c r="W4" s="15"/>
      <c r="X4" s="15"/>
      <c r="Y4" s="15"/>
      <c r="Z4" s="15"/>
      <c r="AA4" s="15"/>
    </row>
    <row r="5" spans="1:27" ht="13.2" x14ac:dyDescent="0.25">
      <c r="A5" s="47" t="s">
        <v>157</v>
      </c>
      <c r="B5" s="47" t="s">
        <v>158</v>
      </c>
      <c r="C5" s="73">
        <v>2.7E-2</v>
      </c>
      <c r="D5" s="47" t="s">
        <v>151</v>
      </c>
      <c r="E5" s="47" t="s">
        <v>154</v>
      </c>
      <c r="F5" s="74"/>
      <c r="G5" s="15"/>
      <c r="H5" s="15"/>
      <c r="I5" s="15"/>
      <c r="J5" s="15"/>
      <c r="K5" s="15"/>
      <c r="L5" s="15"/>
      <c r="M5" s="15"/>
      <c r="N5" s="15"/>
      <c r="O5" s="15"/>
      <c r="P5" s="15"/>
      <c r="Q5" s="15"/>
      <c r="R5" s="15"/>
      <c r="S5" s="15"/>
      <c r="T5" s="15"/>
      <c r="U5" s="15"/>
      <c r="V5" s="15"/>
      <c r="W5" s="15"/>
      <c r="X5" s="15"/>
      <c r="Y5" s="15"/>
      <c r="Z5" s="15"/>
      <c r="AA5" s="15"/>
    </row>
    <row r="6" spans="1:27" ht="13.2" x14ac:dyDescent="0.25">
      <c r="A6" s="47" t="s">
        <v>159</v>
      </c>
      <c r="B6" s="47" t="s">
        <v>4</v>
      </c>
      <c r="C6" s="73">
        <v>2088</v>
      </c>
      <c r="D6" s="47" t="s">
        <v>160</v>
      </c>
      <c r="E6" s="47" t="s">
        <v>161</v>
      </c>
      <c r="F6" s="74"/>
      <c r="G6" s="15"/>
      <c r="H6" s="15"/>
      <c r="I6" s="15"/>
      <c r="J6" s="15"/>
      <c r="K6" s="15"/>
      <c r="L6" s="15"/>
      <c r="M6" s="15"/>
      <c r="N6" s="15"/>
      <c r="O6" s="15"/>
      <c r="P6" s="15"/>
      <c r="Q6" s="15"/>
      <c r="R6" s="15"/>
      <c r="S6" s="15"/>
      <c r="T6" s="15"/>
      <c r="U6" s="15"/>
      <c r="V6" s="15"/>
      <c r="W6" s="15"/>
      <c r="X6" s="15"/>
      <c r="Y6" s="15"/>
      <c r="Z6" s="15"/>
      <c r="AA6" s="15"/>
    </row>
    <row r="7" spans="1:27" ht="13.2" x14ac:dyDescent="0.25">
      <c r="A7" s="47" t="s">
        <v>162</v>
      </c>
      <c r="B7" s="47" t="s">
        <v>4</v>
      </c>
      <c r="C7" s="73">
        <v>1430</v>
      </c>
      <c r="D7" s="47" t="s">
        <v>160</v>
      </c>
      <c r="E7" s="47" t="s">
        <v>161</v>
      </c>
      <c r="F7" s="74"/>
      <c r="G7" s="15"/>
      <c r="H7" s="15"/>
      <c r="I7" s="15"/>
      <c r="J7" s="15"/>
      <c r="K7" s="15"/>
      <c r="L7" s="15"/>
      <c r="M7" s="15"/>
      <c r="N7" s="15"/>
      <c r="O7" s="15"/>
      <c r="P7" s="15"/>
      <c r="Q7" s="15"/>
      <c r="R7" s="15"/>
      <c r="S7" s="15"/>
      <c r="T7" s="15"/>
      <c r="U7" s="15"/>
      <c r="V7" s="15"/>
      <c r="W7" s="15"/>
      <c r="X7" s="15"/>
      <c r="Y7" s="15"/>
      <c r="Z7" s="15"/>
      <c r="AA7" s="15"/>
    </row>
    <row r="8" spans="1:27" ht="13.2" x14ac:dyDescent="0.25">
      <c r="A8" s="47" t="s">
        <v>163</v>
      </c>
      <c r="B8" s="47" t="s">
        <v>4</v>
      </c>
      <c r="C8" s="73">
        <v>675</v>
      </c>
      <c r="D8" s="47" t="s">
        <v>160</v>
      </c>
      <c r="E8" s="47" t="s">
        <v>161</v>
      </c>
      <c r="F8" s="74"/>
      <c r="G8" s="15"/>
      <c r="H8" s="15"/>
      <c r="I8" s="15"/>
      <c r="J8" s="15"/>
      <c r="K8" s="15"/>
      <c r="L8" s="15"/>
      <c r="M8" s="15"/>
      <c r="N8" s="15"/>
      <c r="O8" s="15"/>
      <c r="P8" s="15"/>
      <c r="Q8" s="15"/>
      <c r="R8" s="15"/>
      <c r="S8" s="15"/>
      <c r="T8" s="15"/>
      <c r="U8" s="15"/>
      <c r="V8" s="15"/>
      <c r="W8" s="15"/>
      <c r="X8" s="15"/>
      <c r="Y8" s="15"/>
      <c r="Z8" s="15"/>
      <c r="AA8" s="15"/>
    </row>
    <row r="9" spans="1:27" ht="13.2" x14ac:dyDescent="0.25">
      <c r="A9" s="47" t="s">
        <v>164</v>
      </c>
      <c r="B9" s="47" t="s">
        <v>4</v>
      </c>
      <c r="C9" s="73">
        <v>3</v>
      </c>
      <c r="D9" s="47" t="s">
        <v>160</v>
      </c>
      <c r="E9" s="47" t="s">
        <v>161</v>
      </c>
      <c r="F9" s="74"/>
      <c r="G9" s="15"/>
      <c r="H9" s="15"/>
      <c r="I9" s="15"/>
      <c r="J9" s="15"/>
      <c r="K9" s="15"/>
      <c r="L9" s="15"/>
      <c r="M9" s="15"/>
      <c r="N9" s="15"/>
      <c r="O9" s="15"/>
      <c r="P9" s="15"/>
      <c r="Q9" s="15"/>
      <c r="R9" s="15"/>
      <c r="S9" s="15"/>
      <c r="T9" s="15"/>
      <c r="U9" s="15"/>
      <c r="V9" s="15"/>
      <c r="W9" s="15"/>
      <c r="X9" s="15"/>
      <c r="Y9" s="15"/>
      <c r="Z9" s="15"/>
      <c r="AA9" s="15"/>
    </row>
    <row r="10" spans="1:27" ht="13.2" x14ac:dyDescent="0.25">
      <c r="A10" s="47" t="s">
        <v>26</v>
      </c>
      <c r="B10" s="47" t="s">
        <v>4</v>
      </c>
      <c r="C10" s="73">
        <f>1430*0.5/1000</f>
        <v>0.71499999999999997</v>
      </c>
      <c r="D10" s="47" t="s">
        <v>165</v>
      </c>
      <c r="E10" s="47" t="s">
        <v>161</v>
      </c>
      <c r="F10" s="74" t="s">
        <v>166</v>
      </c>
      <c r="G10" s="15"/>
      <c r="H10" s="15"/>
      <c r="I10" s="15"/>
      <c r="J10" s="15"/>
      <c r="K10" s="15"/>
      <c r="L10" s="15"/>
      <c r="M10" s="15"/>
      <c r="N10" s="15"/>
      <c r="O10" s="15"/>
      <c r="P10" s="15"/>
      <c r="Q10" s="15"/>
      <c r="R10" s="15"/>
      <c r="S10" s="15"/>
      <c r="T10" s="15"/>
      <c r="U10" s="15"/>
      <c r="V10" s="15"/>
      <c r="W10" s="15"/>
      <c r="X10" s="15"/>
      <c r="Y10" s="15"/>
      <c r="Z10" s="15"/>
      <c r="AA10" s="15"/>
    </row>
    <row r="11" spans="1:27" ht="13.2" x14ac:dyDescent="0.25">
      <c r="A11" s="47" t="s">
        <v>167</v>
      </c>
      <c r="B11" s="47" t="s">
        <v>4</v>
      </c>
      <c r="C11" s="73">
        <f>3*0.5/1000</f>
        <v>1.5E-3</v>
      </c>
      <c r="D11" s="47" t="s">
        <v>165</v>
      </c>
      <c r="E11" s="47" t="s">
        <v>161</v>
      </c>
      <c r="F11" s="74" t="s">
        <v>168</v>
      </c>
      <c r="G11" s="15"/>
      <c r="H11" s="15"/>
      <c r="I11" s="15"/>
      <c r="J11" s="15"/>
      <c r="K11" s="15"/>
      <c r="L11" s="15"/>
      <c r="M11" s="15"/>
      <c r="N11" s="15"/>
      <c r="O11" s="15"/>
      <c r="P11" s="15"/>
      <c r="Q11" s="15"/>
      <c r="R11" s="15"/>
      <c r="S11" s="15"/>
      <c r="T11" s="15"/>
      <c r="U11" s="15"/>
      <c r="V11" s="15"/>
      <c r="W11" s="15"/>
      <c r="X11" s="15"/>
      <c r="Y11" s="15"/>
      <c r="Z11" s="15"/>
      <c r="AA11" s="15"/>
    </row>
    <row r="12" spans="1:27" ht="13.2" x14ac:dyDescent="0.25">
      <c r="A12" s="47" t="s">
        <v>29</v>
      </c>
      <c r="B12" s="47" t="s">
        <v>4</v>
      </c>
      <c r="C12" s="73">
        <f>1.179/5*265</f>
        <v>62.487000000000002</v>
      </c>
      <c r="D12" s="47" t="s">
        <v>169</v>
      </c>
      <c r="E12" s="47" t="s">
        <v>161</v>
      </c>
      <c r="F12" s="74" t="s">
        <v>170</v>
      </c>
      <c r="G12" s="15"/>
      <c r="H12" s="15"/>
      <c r="I12" s="15"/>
      <c r="J12" s="15"/>
      <c r="K12" s="15"/>
      <c r="L12" s="15"/>
      <c r="M12" s="15"/>
      <c r="N12" s="15"/>
      <c r="O12" s="15"/>
      <c r="P12" s="15"/>
      <c r="Q12" s="15"/>
      <c r="R12" s="15"/>
      <c r="S12" s="15"/>
      <c r="T12" s="15"/>
      <c r="U12" s="15"/>
      <c r="V12" s="15"/>
      <c r="W12" s="15"/>
      <c r="X12" s="15"/>
      <c r="Y12" s="15"/>
      <c r="Z12" s="15"/>
      <c r="AA12" s="15"/>
    </row>
    <row r="13" spans="1:27" ht="13.2" x14ac:dyDescent="0.25">
      <c r="A13" s="47" t="s">
        <v>171</v>
      </c>
      <c r="B13" s="47" t="s">
        <v>172</v>
      </c>
      <c r="C13" s="73">
        <v>0.38600000000000001</v>
      </c>
      <c r="D13" s="47" t="s">
        <v>160</v>
      </c>
      <c r="E13" s="47" t="s">
        <v>154</v>
      </c>
      <c r="F13" s="74"/>
      <c r="G13" s="15"/>
      <c r="H13" s="15"/>
      <c r="I13" s="15"/>
      <c r="J13" s="15"/>
      <c r="K13" s="15"/>
      <c r="L13" s="15"/>
      <c r="M13" s="15"/>
      <c r="N13" s="15"/>
      <c r="O13" s="15"/>
      <c r="P13" s="15"/>
      <c r="Q13" s="15"/>
      <c r="R13" s="15"/>
      <c r="S13" s="15"/>
      <c r="T13" s="15"/>
      <c r="U13" s="15"/>
      <c r="V13" s="15"/>
      <c r="W13" s="15"/>
      <c r="X13" s="15"/>
      <c r="Y13" s="15"/>
      <c r="Z13" s="15"/>
      <c r="AA13" s="15"/>
    </row>
    <row r="14" spans="1:27" ht="13.2" x14ac:dyDescent="0.25">
      <c r="A14" s="47" t="s">
        <v>173</v>
      </c>
      <c r="B14" s="47" t="s">
        <v>174</v>
      </c>
      <c r="C14" s="73">
        <v>4.1000000000000002E-2</v>
      </c>
      <c r="D14" s="47" t="s">
        <v>160</v>
      </c>
      <c r="E14" s="47" t="s">
        <v>175</v>
      </c>
      <c r="F14" s="74"/>
      <c r="G14" s="15"/>
      <c r="H14" s="15"/>
      <c r="I14" s="15"/>
      <c r="J14" s="15"/>
      <c r="K14" s="15"/>
      <c r="L14" s="15"/>
      <c r="M14" s="15"/>
      <c r="N14" s="15"/>
      <c r="O14" s="15"/>
      <c r="P14" s="15"/>
      <c r="Q14" s="15"/>
      <c r="R14" s="15"/>
      <c r="S14" s="15"/>
      <c r="T14" s="15"/>
      <c r="U14" s="15"/>
      <c r="V14" s="15"/>
      <c r="W14" s="15"/>
      <c r="X14" s="15"/>
      <c r="Y14" s="15"/>
      <c r="Z14" s="15"/>
      <c r="AA14" s="15"/>
    </row>
    <row r="15" spans="1:27" ht="13.2" x14ac:dyDescent="0.25">
      <c r="A15" s="47" t="s">
        <v>176</v>
      </c>
      <c r="B15" s="47" t="s">
        <v>177</v>
      </c>
      <c r="C15" s="73">
        <v>4.1000000000000002E-2</v>
      </c>
      <c r="D15" s="47" t="s">
        <v>160</v>
      </c>
      <c r="E15" s="47" t="s">
        <v>175</v>
      </c>
      <c r="F15" s="74"/>
      <c r="G15" s="15"/>
      <c r="H15" s="15"/>
      <c r="I15" s="15"/>
      <c r="J15" s="15"/>
      <c r="K15" s="15"/>
      <c r="L15" s="15"/>
      <c r="M15" s="15"/>
      <c r="N15" s="15"/>
      <c r="O15" s="15"/>
      <c r="P15" s="15"/>
      <c r="Q15" s="15"/>
      <c r="R15" s="15"/>
      <c r="S15" s="15"/>
      <c r="T15" s="15"/>
      <c r="U15" s="15"/>
      <c r="V15" s="15"/>
      <c r="W15" s="15"/>
      <c r="X15" s="15"/>
      <c r="Y15" s="15"/>
      <c r="Z15" s="15"/>
      <c r="AA15" s="15"/>
    </row>
    <row r="16" spans="1:27" ht="13.2" x14ac:dyDescent="0.25">
      <c r="A16" s="47" t="s">
        <v>178</v>
      </c>
      <c r="B16" s="47" t="s">
        <v>179</v>
      </c>
      <c r="C16" s="73">
        <v>4.1000000000000002E-2</v>
      </c>
      <c r="D16" s="47" t="s">
        <v>160</v>
      </c>
      <c r="E16" s="47" t="s">
        <v>175</v>
      </c>
      <c r="F16" s="74"/>
      <c r="G16" s="15"/>
      <c r="H16" s="15"/>
      <c r="I16" s="15"/>
      <c r="J16" s="15"/>
      <c r="K16" s="15"/>
      <c r="L16" s="15"/>
      <c r="M16" s="15"/>
      <c r="N16" s="15"/>
      <c r="O16" s="15"/>
      <c r="P16" s="15"/>
      <c r="Q16" s="15"/>
      <c r="R16" s="15"/>
      <c r="S16" s="15"/>
      <c r="T16" s="15"/>
      <c r="U16" s="15"/>
      <c r="V16" s="15"/>
      <c r="W16" s="15"/>
      <c r="X16" s="15"/>
      <c r="Y16" s="15"/>
      <c r="Z16" s="15"/>
      <c r="AA16" s="15"/>
    </row>
    <row r="17" spans="1:27" ht="13.2" x14ac:dyDescent="0.25">
      <c r="A17" s="47" t="s">
        <v>180</v>
      </c>
      <c r="B17" s="47" t="s">
        <v>181</v>
      </c>
      <c r="C17" s="73">
        <v>0.94299999999999995</v>
      </c>
      <c r="D17" s="47" t="s">
        <v>160</v>
      </c>
      <c r="E17" s="47" t="s">
        <v>154</v>
      </c>
      <c r="F17" s="74"/>
      <c r="G17" s="15"/>
      <c r="H17" s="15"/>
      <c r="I17" s="15"/>
      <c r="J17" s="15"/>
      <c r="K17" s="15"/>
      <c r="L17" s="15"/>
      <c r="M17" s="15"/>
      <c r="N17" s="15"/>
      <c r="O17" s="15"/>
      <c r="P17" s="15"/>
      <c r="Q17" s="15"/>
      <c r="R17" s="15"/>
      <c r="S17" s="15"/>
      <c r="T17" s="15"/>
      <c r="U17" s="15"/>
      <c r="V17" s="15"/>
      <c r="W17" s="15"/>
      <c r="X17" s="15"/>
      <c r="Y17" s="15"/>
      <c r="Z17" s="15"/>
      <c r="AA17" s="15"/>
    </row>
    <row r="18" spans="1:27" ht="13.2" x14ac:dyDescent="0.25">
      <c r="A18" s="47" t="s">
        <v>182</v>
      </c>
      <c r="B18" s="47" t="s">
        <v>172</v>
      </c>
      <c r="C18" s="73">
        <f>C13*0.12</f>
        <v>4.632E-2</v>
      </c>
      <c r="D18" s="47" t="s">
        <v>169</v>
      </c>
      <c r="E18" s="47" t="s">
        <v>154</v>
      </c>
      <c r="F18" s="74" t="s">
        <v>183</v>
      </c>
      <c r="G18" s="15"/>
      <c r="H18" s="15"/>
      <c r="I18" s="15"/>
      <c r="J18" s="15"/>
      <c r="K18" s="15"/>
      <c r="L18" s="15"/>
      <c r="M18" s="15"/>
      <c r="N18" s="15"/>
      <c r="O18" s="15"/>
      <c r="P18" s="15"/>
      <c r="Q18" s="15"/>
      <c r="R18" s="15"/>
      <c r="S18" s="15"/>
      <c r="T18" s="15"/>
      <c r="U18" s="15"/>
      <c r="V18" s="15"/>
      <c r="W18" s="15"/>
      <c r="X18" s="15"/>
      <c r="Y18" s="15"/>
      <c r="Z18" s="15"/>
      <c r="AA18" s="15"/>
    </row>
    <row r="19" spans="1:27" ht="13.2" x14ac:dyDescent="0.25">
      <c r="A19" s="47" t="s">
        <v>184</v>
      </c>
      <c r="B19" s="47" t="s">
        <v>174</v>
      </c>
      <c r="C19" s="73">
        <v>4.1000000000000002E-2</v>
      </c>
      <c r="D19" s="47" t="s">
        <v>169</v>
      </c>
      <c r="E19" s="47" t="s">
        <v>175</v>
      </c>
      <c r="F19" s="74" t="s">
        <v>185</v>
      </c>
      <c r="G19" s="15"/>
      <c r="H19" s="15"/>
      <c r="I19" s="15"/>
      <c r="J19" s="15"/>
      <c r="K19" s="15"/>
      <c r="L19" s="15"/>
      <c r="M19" s="15"/>
      <c r="N19" s="15"/>
      <c r="O19" s="15"/>
      <c r="P19" s="15"/>
      <c r="Q19" s="15"/>
      <c r="R19" s="15"/>
      <c r="S19" s="15"/>
      <c r="T19" s="15"/>
      <c r="U19" s="15"/>
      <c r="V19" s="15"/>
      <c r="W19" s="15"/>
      <c r="X19" s="15"/>
      <c r="Y19" s="15"/>
      <c r="Z19" s="15"/>
      <c r="AA19" s="15"/>
    </row>
    <row r="20" spans="1:27" ht="13.2" x14ac:dyDescent="0.25">
      <c r="A20" s="47" t="s">
        <v>186</v>
      </c>
      <c r="B20" s="47" t="s">
        <v>177</v>
      </c>
      <c r="C20" s="73">
        <v>4.1000000000000002E-2</v>
      </c>
      <c r="D20" s="47" t="s">
        <v>169</v>
      </c>
      <c r="E20" s="47" t="s">
        <v>175</v>
      </c>
      <c r="F20" s="74" t="s">
        <v>187</v>
      </c>
      <c r="G20" s="15"/>
      <c r="H20" s="15"/>
      <c r="I20" s="15"/>
      <c r="J20" s="15"/>
      <c r="K20" s="15"/>
      <c r="L20" s="15"/>
      <c r="M20" s="15"/>
      <c r="N20" s="15"/>
      <c r="O20" s="15"/>
      <c r="P20" s="15"/>
      <c r="Q20" s="15"/>
      <c r="R20" s="15"/>
      <c r="S20" s="15"/>
      <c r="T20" s="15"/>
      <c r="U20" s="15"/>
      <c r="V20" s="15"/>
      <c r="W20" s="15"/>
      <c r="X20" s="15"/>
      <c r="Y20" s="15"/>
      <c r="Z20" s="15"/>
      <c r="AA20" s="15"/>
    </row>
    <row r="21" spans="1:27" ht="13.2" x14ac:dyDescent="0.25">
      <c r="A21" s="47" t="s">
        <v>188</v>
      </c>
      <c r="B21" s="47" t="s">
        <v>179</v>
      </c>
      <c r="C21" s="73">
        <v>4.1000000000000002E-2</v>
      </c>
      <c r="D21" s="47" t="s">
        <v>169</v>
      </c>
      <c r="E21" s="47" t="s">
        <v>175</v>
      </c>
      <c r="F21" s="74" t="s">
        <v>189</v>
      </c>
      <c r="G21" s="15"/>
      <c r="H21" s="15"/>
      <c r="I21" s="15"/>
      <c r="J21" s="15"/>
      <c r="K21" s="15"/>
      <c r="L21" s="15"/>
      <c r="M21" s="15"/>
      <c r="N21" s="15"/>
      <c r="O21" s="15"/>
      <c r="P21" s="15"/>
      <c r="Q21" s="15"/>
      <c r="R21" s="15"/>
      <c r="S21" s="15"/>
      <c r="T21" s="15"/>
      <c r="U21" s="15"/>
      <c r="V21" s="15"/>
      <c r="W21" s="15"/>
      <c r="X21" s="15"/>
      <c r="Y21" s="15"/>
      <c r="Z21" s="15"/>
      <c r="AA21" s="15"/>
    </row>
    <row r="22" spans="1:27" ht="13.2" x14ac:dyDescent="0.25">
      <c r="A22" s="47" t="s">
        <v>190</v>
      </c>
      <c r="B22" s="47" t="s">
        <v>181</v>
      </c>
      <c r="C22" s="73">
        <f>C17*0.04</f>
        <v>3.7719999999999997E-2</v>
      </c>
      <c r="D22" s="47" t="s">
        <v>169</v>
      </c>
      <c r="E22" s="47" t="s">
        <v>154</v>
      </c>
      <c r="F22" s="74" t="s">
        <v>187</v>
      </c>
      <c r="G22" s="15"/>
      <c r="H22" s="15"/>
      <c r="I22" s="15"/>
      <c r="J22" s="15"/>
      <c r="K22" s="15"/>
      <c r="L22" s="15"/>
      <c r="M22" s="15"/>
      <c r="N22" s="15"/>
      <c r="O22" s="15"/>
      <c r="P22" s="15"/>
      <c r="Q22" s="15"/>
      <c r="R22" s="15"/>
      <c r="S22" s="15"/>
      <c r="T22" s="15"/>
      <c r="U22" s="15"/>
      <c r="V22" s="15"/>
      <c r="W22" s="15"/>
      <c r="X22" s="15"/>
      <c r="Y22" s="15"/>
      <c r="Z22" s="15"/>
      <c r="AA22" s="15"/>
    </row>
    <row r="23" spans="1:27" ht="13.2" x14ac:dyDescent="0.25">
      <c r="A23" s="47" t="s">
        <v>39</v>
      </c>
      <c r="B23" s="47" t="s">
        <v>191</v>
      </c>
      <c r="C23" s="73">
        <v>0.23300000000000001</v>
      </c>
      <c r="D23" s="47" t="s">
        <v>192</v>
      </c>
      <c r="E23" s="47" t="s">
        <v>154</v>
      </c>
      <c r="F23" s="74" t="s">
        <v>193</v>
      </c>
      <c r="G23" s="15"/>
      <c r="H23" s="15"/>
      <c r="I23" s="15"/>
      <c r="J23" s="15"/>
      <c r="K23" s="15"/>
      <c r="L23" s="15"/>
      <c r="M23" s="15"/>
      <c r="N23" s="15"/>
      <c r="O23" s="15"/>
      <c r="P23" s="15"/>
      <c r="Q23" s="15"/>
      <c r="R23" s="15"/>
      <c r="S23" s="15"/>
      <c r="T23" s="15"/>
      <c r="U23" s="15"/>
      <c r="V23" s="15"/>
      <c r="W23" s="15"/>
      <c r="X23" s="15"/>
      <c r="Y23" s="15"/>
      <c r="Z23" s="15"/>
      <c r="AA23" s="15"/>
    </row>
    <row r="24" spans="1:27" ht="13.2" x14ac:dyDescent="0.25">
      <c r="A24" s="47" t="s">
        <v>41</v>
      </c>
      <c r="B24" s="47" t="s">
        <v>194</v>
      </c>
      <c r="C24" s="73">
        <v>0.183</v>
      </c>
      <c r="D24" s="47" t="s">
        <v>192</v>
      </c>
      <c r="E24" s="47" t="s">
        <v>154</v>
      </c>
      <c r="F24" s="74"/>
      <c r="G24" s="15"/>
      <c r="H24" s="15"/>
      <c r="I24" s="15"/>
      <c r="J24" s="15"/>
      <c r="K24" s="15"/>
      <c r="L24" s="15"/>
      <c r="M24" s="15"/>
      <c r="N24" s="15"/>
      <c r="O24" s="15"/>
      <c r="P24" s="15"/>
      <c r="Q24" s="15"/>
      <c r="R24" s="15"/>
      <c r="S24" s="15"/>
      <c r="T24" s="15"/>
      <c r="U24" s="15"/>
      <c r="V24" s="15"/>
      <c r="W24" s="15"/>
      <c r="X24" s="15"/>
      <c r="Y24" s="15"/>
      <c r="Z24" s="15"/>
      <c r="AA24" s="15"/>
    </row>
    <row r="25" spans="1:27" ht="13.2" x14ac:dyDescent="0.25">
      <c r="A25" s="47" t="s">
        <v>42</v>
      </c>
      <c r="B25" s="47" t="s">
        <v>195</v>
      </c>
      <c r="C25" s="73">
        <v>0.10299999999999999</v>
      </c>
      <c r="D25" s="47" t="s">
        <v>192</v>
      </c>
      <c r="E25" s="47" t="s">
        <v>154</v>
      </c>
      <c r="F25" s="74"/>
      <c r="G25" s="15"/>
      <c r="H25" s="15"/>
      <c r="I25" s="15"/>
      <c r="J25" s="15"/>
      <c r="K25" s="15"/>
      <c r="L25" s="15"/>
      <c r="M25" s="15"/>
      <c r="N25" s="15"/>
      <c r="O25" s="15"/>
      <c r="P25" s="15"/>
      <c r="Q25" s="15"/>
      <c r="R25" s="15"/>
      <c r="S25" s="15"/>
      <c r="T25" s="15"/>
      <c r="U25" s="15"/>
      <c r="V25" s="15"/>
      <c r="W25" s="15"/>
      <c r="X25" s="15"/>
      <c r="Y25" s="15"/>
      <c r="Z25" s="15"/>
      <c r="AA25" s="15"/>
    </row>
    <row r="26" spans="1:27" ht="13.2" x14ac:dyDescent="0.25">
      <c r="A26" s="47" t="s">
        <v>43</v>
      </c>
      <c r="B26" s="47" t="s">
        <v>196</v>
      </c>
      <c r="C26" s="73">
        <v>7.3599999999999999E-2</v>
      </c>
      <c r="D26" s="47" t="s">
        <v>192</v>
      </c>
      <c r="E26" s="47" t="s">
        <v>154</v>
      </c>
      <c r="F26" s="74"/>
      <c r="G26" s="15"/>
      <c r="H26" s="15"/>
      <c r="I26" s="15"/>
      <c r="J26" s="15"/>
      <c r="K26" s="15"/>
      <c r="L26" s="15"/>
      <c r="M26" s="15"/>
      <c r="N26" s="15"/>
      <c r="O26" s="15"/>
      <c r="P26" s="15"/>
      <c r="Q26" s="15"/>
      <c r="R26" s="15"/>
      <c r="S26" s="15"/>
      <c r="T26" s="15"/>
      <c r="U26" s="15"/>
      <c r="V26" s="15"/>
      <c r="W26" s="15"/>
      <c r="X26" s="15"/>
      <c r="Y26" s="15"/>
      <c r="Z26" s="15"/>
      <c r="AA26" s="15"/>
    </row>
    <row r="27" spans="1:27" ht="13.2" x14ac:dyDescent="0.25">
      <c r="A27" s="47" t="s">
        <v>47</v>
      </c>
      <c r="B27" s="47" t="s">
        <v>197</v>
      </c>
      <c r="C27" s="73">
        <v>3.29E-3</v>
      </c>
      <c r="D27" s="47" t="s">
        <v>192</v>
      </c>
      <c r="E27" s="47" t="s">
        <v>154</v>
      </c>
      <c r="F27" s="74"/>
      <c r="G27" s="15"/>
      <c r="H27" s="15"/>
      <c r="I27" s="15"/>
      <c r="J27" s="15"/>
      <c r="K27" s="15"/>
      <c r="L27" s="15"/>
      <c r="M27" s="15"/>
      <c r="N27" s="15"/>
      <c r="O27" s="15"/>
      <c r="P27" s="15"/>
      <c r="Q27" s="15"/>
      <c r="R27" s="15"/>
      <c r="S27" s="15"/>
      <c r="T27" s="15"/>
      <c r="U27" s="15"/>
      <c r="V27" s="15"/>
      <c r="W27" s="15"/>
      <c r="X27" s="15"/>
      <c r="Y27" s="15"/>
      <c r="Z27" s="15"/>
      <c r="AA27" s="15"/>
    </row>
    <row r="28" spans="1:27" ht="13.2" x14ac:dyDescent="0.25">
      <c r="A28" s="47" t="s">
        <v>45</v>
      </c>
      <c r="B28" s="47" t="s">
        <v>198</v>
      </c>
      <c r="C28" s="73">
        <v>2.4899999999999999E-2</v>
      </c>
      <c r="D28" s="47" t="s">
        <v>192</v>
      </c>
      <c r="E28" s="47" t="s">
        <v>154</v>
      </c>
      <c r="F28" s="74"/>
      <c r="G28" s="15"/>
      <c r="H28" s="15"/>
      <c r="I28" s="15"/>
      <c r="J28" s="15"/>
      <c r="K28" s="15"/>
      <c r="L28" s="15"/>
      <c r="M28" s="15"/>
      <c r="N28" s="15"/>
      <c r="O28" s="15"/>
      <c r="P28" s="15"/>
      <c r="Q28" s="15"/>
      <c r="R28" s="15"/>
      <c r="S28" s="15"/>
      <c r="T28" s="15"/>
      <c r="U28" s="15"/>
      <c r="V28" s="15"/>
      <c r="W28" s="15"/>
      <c r="X28" s="15"/>
      <c r="Y28" s="15"/>
      <c r="Z28" s="15"/>
      <c r="AA28" s="15"/>
    </row>
    <row r="29" spans="1:27" ht="13.2" x14ac:dyDescent="0.25">
      <c r="A29" s="47" t="s">
        <v>44</v>
      </c>
      <c r="B29" s="47" t="s">
        <v>199</v>
      </c>
      <c r="C29" s="73">
        <v>1.09E-2</v>
      </c>
      <c r="D29" s="47" t="s">
        <v>192</v>
      </c>
      <c r="E29" s="47" t="s">
        <v>154</v>
      </c>
      <c r="F29" s="74"/>
      <c r="G29" s="15"/>
      <c r="H29" s="15"/>
      <c r="I29" s="15"/>
      <c r="J29" s="15"/>
      <c r="K29" s="15"/>
      <c r="L29" s="15"/>
      <c r="M29" s="15"/>
      <c r="N29" s="15"/>
      <c r="O29" s="15"/>
      <c r="P29" s="15"/>
      <c r="Q29" s="15"/>
      <c r="R29" s="15"/>
      <c r="S29" s="15"/>
      <c r="T29" s="15"/>
      <c r="U29" s="15"/>
      <c r="V29" s="15"/>
      <c r="W29" s="15"/>
      <c r="X29" s="15"/>
      <c r="Y29" s="15"/>
      <c r="Z29" s="15"/>
      <c r="AA29" s="15"/>
    </row>
    <row r="30" spans="1:27" ht="13.2" x14ac:dyDescent="0.25">
      <c r="A30" s="47" t="s">
        <v>200</v>
      </c>
      <c r="B30" s="47" t="s">
        <v>4</v>
      </c>
      <c r="C30" s="73">
        <v>5.3</v>
      </c>
      <c r="D30" s="47" t="s">
        <v>201</v>
      </c>
      <c r="E30" s="47" t="s">
        <v>202</v>
      </c>
      <c r="F30" s="74" t="s">
        <v>203</v>
      </c>
      <c r="G30" s="15"/>
      <c r="H30" s="15"/>
      <c r="I30" s="15"/>
      <c r="J30" s="15"/>
      <c r="K30" s="15"/>
      <c r="L30" s="15"/>
      <c r="M30" s="15"/>
      <c r="N30" s="15"/>
      <c r="O30" s="15"/>
      <c r="P30" s="15"/>
      <c r="Q30" s="15"/>
      <c r="R30" s="15"/>
      <c r="S30" s="15"/>
      <c r="T30" s="15"/>
      <c r="U30" s="15"/>
      <c r="V30" s="15"/>
      <c r="W30" s="15"/>
      <c r="X30" s="15"/>
      <c r="Y30" s="15"/>
      <c r="Z30" s="15"/>
      <c r="AA30" s="15"/>
    </row>
    <row r="31" spans="1:27" ht="13.2" x14ac:dyDescent="0.25">
      <c r="A31" s="13" t="s">
        <v>53</v>
      </c>
      <c r="B31" s="75" t="s">
        <v>204</v>
      </c>
      <c r="C31" s="73">
        <f>0.826*0.6</f>
        <v>0.49559999999999993</v>
      </c>
      <c r="D31" s="47" t="s">
        <v>205</v>
      </c>
      <c r="E31" s="47" t="s">
        <v>154</v>
      </c>
      <c r="F31" s="74" t="s">
        <v>206</v>
      </c>
      <c r="G31" s="15"/>
      <c r="H31" s="15"/>
      <c r="I31" s="15"/>
      <c r="J31" s="15"/>
      <c r="K31" s="15"/>
      <c r="L31" s="15"/>
      <c r="M31" s="15"/>
      <c r="N31" s="15"/>
      <c r="O31" s="15"/>
      <c r="P31" s="15"/>
      <c r="Q31" s="15"/>
      <c r="R31" s="15"/>
      <c r="S31" s="15"/>
      <c r="T31" s="15"/>
      <c r="U31" s="15"/>
      <c r="V31" s="15"/>
      <c r="W31" s="15"/>
      <c r="X31" s="15"/>
      <c r="Y31" s="15"/>
      <c r="Z31" s="15"/>
      <c r="AA31" s="15"/>
    </row>
    <row r="32" spans="1:27" ht="13.2" x14ac:dyDescent="0.25">
      <c r="A32" s="13" t="s">
        <v>55</v>
      </c>
      <c r="B32" s="75" t="s">
        <v>204</v>
      </c>
      <c r="C32" s="73">
        <f>0.826*0.025</f>
        <v>2.0650000000000002E-2</v>
      </c>
      <c r="D32" s="47" t="s">
        <v>205</v>
      </c>
      <c r="E32" s="47" t="s">
        <v>154</v>
      </c>
      <c r="F32" s="74" t="s">
        <v>207</v>
      </c>
      <c r="G32" s="15"/>
      <c r="H32" s="15"/>
      <c r="I32" s="15"/>
      <c r="J32" s="15"/>
      <c r="K32" s="15"/>
      <c r="L32" s="15"/>
      <c r="M32" s="15"/>
      <c r="N32" s="15"/>
      <c r="O32" s="15"/>
      <c r="P32" s="15"/>
      <c r="Q32" s="15"/>
      <c r="R32" s="15"/>
      <c r="S32" s="15"/>
      <c r="T32" s="15"/>
      <c r="U32" s="15"/>
      <c r="V32" s="15"/>
      <c r="W32" s="15"/>
      <c r="X32" s="15"/>
      <c r="Y32" s="15"/>
      <c r="Z32" s="15"/>
      <c r="AA32" s="15"/>
    </row>
    <row r="33" spans="1:27" ht="13.2" x14ac:dyDescent="0.25">
      <c r="A33" s="13" t="s">
        <v>64</v>
      </c>
      <c r="B33" s="47" t="s">
        <v>208</v>
      </c>
      <c r="C33" s="73">
        <v>0.36699999999999999</v>
      </c>
      <c r="D33" s="47" t="s">
        <v>209</v>
      </c>
      <c r="E33" s="47" t="s">
        <v>154</v>
      </c>
      <c r="F33" s="74"/>
      <c r="G33" s="15"/>
      <c r="H33" s="15"/>
      <c r="I33" s="15"/>
      <c r="J33" s="15"/>
      <c r="K33" s="15"/>
      <c r="L33" s="15"/>
      <c r="M33" s="15"/>
      <c r="N33" s="15"/>
      <c r="O33" s="15"/>
      <c r="P33" s="15"/>
      <c r="Q33" s="15"/>
      <c r="R33" s="15"/>
      <c r="S33" s="15"/>
      <c r="T33" s="15"/>
      <c r="U33" s="15"/>
      <c r="V33" s="15"/>
      <c r="W33" s="15"/>
      <c r="X33" s="15"/>
      <c r="Y33" s="15"/>
      <c r="Z33" s="15"/>
      <c r="AA33" s="15"/>
    </row>
    <row r="34" spans="1:27" ht="13.2" x14ac:dyDescent="0.25">
      <c r="A34" s="47" t="s">
        <v>61</v>
      </c>
      <c r="B34" s="47" t="s">
        <v>210</v>
      </c>
      <c r="C34" s="73">
        <v>0.18</v>
      </c>
      <c r="D34" s="47" t="s">
        <v>209</v>
      </c>
      <c r="E34" s="47" t="s">
        <v>211</v>
      </c>
      <c r="F34" s="74"/>
      <c r="G34" s="15"/>
      <c r="H34" s="15"/>
      <c r="I34" s="15"/>
      <c r="J34" s="15"/>
      <c r="K34" s="49"/>
      <c r="L34" s="15"/>
      <c r="M34" s="15"/>
      <c r="N34" s="15"/>
      <c r="O34" s="15"/>
      <c r="P34" s="15"/>
      <c r="Q34" s="15"/>
      <c r="R34" s="15"/>
      <c r="S34" s="15"/>
      <c r="T34" s="15"/>
      <c r="U34" s="15"/>
      <c r="V34" s="15"/>
      <c r="W34" s="15"/>
      <c r="X34" s="15"/>
      <c r="Y34" s="15"/>
      <c r="Z34" s="15"/>
      <c r="AA34" s="15"/>
    </row>
    <row r="35" spans="1:27" ht="13.2" x14ac:dyDescent="0.25">
      <c r="A35" s="47" t="s">
        <v>63</v>
      </c>
      <c r="B35" s="47" t="s">
        <v>212</v>
      </c>
      <c r="C35" s="73">
        <v>0.11</v>
      </c>
      <c r="D35" s="47" t="s">
        <v>209</v>
      </c>
      <c r="E35" s="47" t="s">
        <v>211</v>
      </c>
      <c r="F35" s="74"/>
      <c r="G35" s="15"/>
      <c r="H35" s="15"/>
      <c r="I35" s="15"/>
      <c r="J35" s="15"/>
      <c r="K35" s="15"/>
      <c r="L35" s="15"/>
      <c r="M35" s="15"/>
      <c r="N35" s="15"/>
      <c r="O35" s="15"/>
      <c r="P35" s="15"/>
      <c r="Q35" s="15"/>
      <c r="R35" s="15"/>
      <c r="S35" s="15"/>
      <c r="T35" s="15"/>
      <c r="U35" s="15"/>
      <c r="V35" s="15"/>
      <c r="W35" s="15"/>
      <c r="X35" s="15"/>
      <c r="Y35" s="15"/>
      <c r="Z35" s="15"/>
      <c r="AA35" s="15"/>
    </row>
    <row r="36" spans="1:27" ht="13.2" x14ac:dyDescent="0.25">
      <c r="A36" s="13" t="s">
        <v>213</v>
      </c>
      <c r="B36" s="47" t="s">
        <v>4</v>
      </c>
      <c r="C36" s="73">
        <v>0.53</v>
      </c>
      <c r="D36" s="47" t="s">
        <v>201</v>
      </c>
      <c r="E36" s="47" t="s">
        <v>202</v>
      </c>
      <c r="F36" s="74" t="s">
        <v>203</v>
      </c>
      <c r="G36" s="15"/>
      <c r="H36" s="15"/>
      <c r="I36" s="15"/>
      <c r="J36" s="15"/>
      <c r="K36" s="15"/>
      <c r="L36" s="15"/>
      <c r="M36" s="15"/>
      <c r="N36" s="15"/>
      <c r="O36" s="15"/>
      <c r="P36" s="15"/>
      <c r="Q36" s="15"/>
      <c r="R36" s="15"/>
      <c r="S36" s="15"/>
      <c r="T36" s="15"/>
      <c r="U36" s="15"/>
      <c r="V36" s="15"/>
      <c r="W36" s="15"/>
      <c r="X36" s="15"/>
      <c r="Y36" s="15"/>
      <c r="Z36" s="15"/>
      <c r="AA36" s="15"/>
    </row>
    <row r="37" spans="1:27" ht="13.2" x14ac:dyDescent="0.25">
      <c r="A37" s="47" t="s">
        <v>214</v>
      </c>
      <c r="B37" s="47" t="s">
        <v>4</v>
      </c>
      <c r="C37" s="73">
        <v>2.36</v>
      </c>
      <c r="D37" s="47" t="s">
        <v>201</v>
      </c>
      <c r="E37" s="47" t="s">
        <v>202</v>
      </c>
      <c r="F37" s="74" t="s">
        <v>203</v>
      </c>
      <c r="G37" s="15"/>
      <c r="H37" s="15"/>
      <c r="I37" s="15"/>
      <c r="J37" s="15"/>
      <c r="K37" s="15"/>
      <c r="L37" s="15"/>
      <c r="M37" s="15"/>
      <c r="N37" s="15"/>
      <c r="O37" s="15"/>
      <c r="P37" s="15"/>
      <c r="Q37" s="15"/>
      <c r="R37" s="15"/>
      <c r="S37" s="15"/>
      <c r="T37" s="15"/>
      <c r="U37" s="15"/>
      <c r="V37" s="15"/>
      <c r="W37" s="15"/>
      <c r="X37" s="15"/>
      <c r="Y37" s="15"/>
      <c r="Z37" s="15"/>
      <c r="AA37" s="15"/>
    </row>
    <row r="38" spans="1:27" ht="13.2" x14ac:dyDescent="0.25">
      <c r="A38" s="47" t="s">
        <v>215</v>
      </c>
      <c r="B38" s="47" t="s">
        <v>4</v>
      </c>
      <c r="C38" s="73">
        <v>1.81</v>
      </c>
      <c r="D38" s="47" t="s">
        <v>201</v>
      </c>
      <c r="E38" s="47" t="s">
        <v>202</v>
      </c>
      <c r="F38" s="74" t="s">
        <v>203</v>
      </c>
      <c r="G38" s="15"/>
      <c r="H38" s="15"/>
      <c r="I38" s="15"/>
      <c r="J38" s="15"/>
      <c r="K38" s="15"/>
      <c r="L38" s="15"/>
      <c r="M38" s="15"/>
      <c r="N38" s="15"/>
      <c r="O38" s="15"/>
      <c r="P38" s="15"/>
      <c r="Q38" s="15"/>
      <c r="R38" s="15"/>
      <c r="S38" s="15"/>
      <c r="T38" s="15"/>
      <c r="U38" s="15"/>
      <c r="V38" s="15"/>
      <c r="W38" s="15"/>
      <c r="X38" s="15"/>
      <c r="Y38" s="15"/>
      <c r="Z38" s="15"/>
      <c r="AA38" s="15"/>
    </row>
    <row r="39" spans="1:27" ht="13.2" x14ac:dyDescent="0.25">
      <c r="A39" s="47" t="s">
        <v>74</v>
      </c>
      <c r="B39" s="47" t="s">
        <v>216</v>
      </c>
      <c r="C39" s="73">
        <v>60.1</v>
      </c>
      <c r="D39" s="47" t="s">
        <v>217</v>
      </c>
      <c r="E39" s="47" t="s">
        <v>154</v>
      </c>
      <c r="F39" s="74"/>
      <c r="G39" s="15"/>
      <c r="H39" s="15"/>
      <c r="I39" s="15"/>
      <c r="J39" s="15"/>
      <c r="K39" s="15"/>
      <c r="L39" s="15"/>
      <c r="M39" s="15"/>
      <c r="N39" s="15"/>
      <c r="O39" s="15"/>
      <c r="P39" s="15"/>
      <c r="Q39" s="15"/>
      <c r="R39" s="15"/>
      <c r="S39" s="15"/>
      <c r="T39" s="15"/>
      <c r="U39" s="15"/>
      <c r="V39" s="15"/>
      <c r="W39" s="15"/>
      <c r="X39" s="15"/>
      <c r="Y39" s="15"/>
      <c r="Z39" s="15"/>
      <c r="AA39" s="15"/>
    </row>
    <row r="40" spans="1:27" ht="13.2" x14ac:dyDescent="0.25">
      <c r="A40" s="47" t="s">
        <v>76</v>
      </c>
      <c r="B40" s="47" t="s">
        <v>218</v>
      </c>
      <c r="C40" s="73">
        <v>34.4</v>
      </c>
      <c r="D40" s="47" t="s">
        <v>217</v>
      </c>
      <c r="E40" s="47" t="s">
        <v>154</v>
      </c>
      <c r="F40" s="74"/>
      <c r="G40" s="15"/>
      <c r="H40" s="15"/>
      <c r="I40" s="15"/>
      <c r="J40" s="15"/>
      <c r="K40" s="15"/>
      <c r="L40" s="15"/>
      <c r="M40" s="15"/>
      <c r="N40" s="15"/>
      <c r="O40" s="15"/>
      <c r="P40" s="15"/>
      <c r="Q40" s="15"/>
      <c r="R40" s="15"/>
      <c r="S40" s="15"/>
      <c r="T40" s="15"/>
      <c r="U40" s="15"/>
      <c r="V40" s="15"/>
      <c r="W40" s="15"/>
      <c r="X40" s="15"/>
      <c r="Y40" s="15"/>
      <c r="Z40" s="15"/>
      <c r="AA40" s="15"/>
    </row>
    <row r="41" spans="1:27" ht="13.2" x14ac:dyDescent="0.25">
      <c r="A41" s="47" t="s">
        <v>77</v>
      </c>
      <c r="B41" s="47" t="s">
        <v>219</v>
      </c>
      <c r="C41" s="73">
        <v>1.83</v>
      </c>
      <c r="D41" s="47" t="s">
        <v>160</v>
      </c>
      <c r="E41" s="47" t="s">
        <v>154</v>
      </c>
      <c r="F41" s="74"/>
      <c r="G41" s="15"/>
      <c r="H41" s="15"/>
      <c r="I41" s="15"/>
      <c r="J41" s="15"/>
      <c r="K41" s="15"/>
      <c r="L41" s="15"/>
      <c r="M41" s="15"/>
      <c r="N41" s="15"/>
      <c r="O41" s="15"/>
      <c r="P41" s="15"/>
      <c r="Q41" s="15"/>
      <c r="R41" s="15"/>
      <c r="S41" s="15"/>
      <c r="T41" s="15"/>
      <c r="U41" s="15"/>
      <c r="V41" s="15"/>
      <c r="W41" s="15"/>
      <c r="X41" s="15"/>
      <c r="Y41" s="15"/>
      <c r="Z41" s="15"/>
      <c r="AA41" s="15"/>
    </row>
    <row r="42" spans="1:27" ht="13.2" x14ac:dyDescent="0.25">
      <c r="A42" s="47" t="s">
        <v>80</v>
      </c>
      <c r="B42" s="47" t="s">
        <v>220</v>
      </c>
      <c r="C42" s="73">
        <v>169</v>
      </c>
      <c r="D42" s="47" t="s">
        <v>217</v>
      </c>
      <c r="E42" s="47" t="s">
        <v>154</v>
      </c>
      <c r="F42" s="74"/>
      <c r="G42" s="15"/>
      <c r="H42" s="15"/>
      <c r="I42" s="15"/>
      <c r="J42" s="15"/>
      <c r="K42" s="15"/>
      <c r="L42" s="15"/>
      <c r="M42" s="15"/>
      <c r="N42" s="15"/>
      <c r="O42" s="15"/>
      <c r="P42" s="15"/>
      <c r="Q42" s="15"/>
      <c r="R42" s="15"/>
      <c r="S42" s="15"/>
      <c r="T42" s="15"/>
      <c r="U42" s="15"/>
      <c r="V42" s="15"/>
      <c r="W42" s="15"/>
      <c r="X42" s="15"/>
      <c r="Y42" s="15"/>
      <c r="Z42" s="15"/>
      <c r="AA42" s="15"/>
    </row>
    <row r="43" spans="1:27" ht="13.2" x14ac:dyDescent="0.25">
      <c r="A43" s="47" t="s">
        <v>81</v>
      </c>
      <c r="B43" s="47" t="s">
        <v>221</v>
      </c>
      <c r="C43" s="73">
        <v>156</v>
      </c>
      <c r="D43" s="47" t="s">
        <v>217</v>
      </c>
      <c r="E43" s="47" t="s">
        <v>154</v>
      </c>
      <c r="F43" s="74"/>
      <c r="G43" s="15"/>
      <c r="H43" s="15"/>
      <c r="I43" s="15"/>
      <c r="J43" s="15"/>
      <c r="K43" s="15"/>
      <c r="L43" s="15"/>
      <c r="M43" s="15"/>
      <c r="N43" s="15"/>
      <c r="O43" s="15"/>
      <c r="P43" s="15"/>
      <c r="Q43" s="15"/>
      <c r="R43" s="15"/>
      <c r="S43" s="15"/>
      <c r="T43" s="15"/>
      <c r="U43" s="15"/>
      <c r="V43" s="15"/>
      <c r="W43" s="15"/>
      <c r="X43" s="15"/>
      <c r="Y43" s="15"/>
      <c r="Z43" s="15"/>
      <c r="AA43" s="15"/>
    </row>
    <row r="44" spans="1:27" ht="13.2" x14ac:dyDescent="0.25">
      <c r="A44" s="47" t="s">
        <v>82</v>
      </c>
      <c r="B44" s="47" t="s">
        <v>222</v>
      </c>
      <c r="C44" s="73">
        <v>248</v>
      </c>
      <c r="D44" s="47" t="s">
        <v>217</v>
      </c>
      <c r="E44" s="47" t="s">
        <v>154</v>
      </c>
      <c r="F44" s="74"/>
      <c r="G44" s="15"/>
      <c r="H44" s="15"/>
      <c r="I44" s="15"/>
      <c r="J44" s="15"/>
      <c r="K44" s="15"/>
      <c r="L44" s="15"/>
      <c r="M44" s="15"/>
      <c r="N44" s="15"/>
      <c r="O44" s="15"/>
      <c r="P44" s="15"/>
      <c r="Q44" s="15"/>
      <c r="R44" s="15"/>
      <c r="S44" s="15"/>
      <c r="T44" s="15"/>
      <c r="U44" s="15"/>
      <c r="V44" s="15"/>
      <c r="W44" s="15"/>
      <c r="X44" s="15"/>
      <c r="Y44" s="15"/>
      <c r="Z44" s="15"/>
      <c r="AA44" s="15"/>
    </row>
    <row r="45" spans="1:27" ht="13.2" x14ac:dyDescent="0.25">
      <c r="A45" s="47" t="s">
        <v>83</v>
      </c>
      <c r="B45" s="47" t="s">
        <v>223</v>
      </c>
      <c r="C45" s="73">
        <v>87.9</v>
      </c>
      <c r="D45" s="47" t="s">
        <v>217</v>
      </c>
      <c r="E45" s="47" t="s">
        <v>154</v>
      </c>
      <c r="F45" s="74"/>
      <c r="G45" s="15"/>
      <c r="H45" s="15"/>
      <c r="I45" s="15"/>
      <c r="J45" s="15"/>
      <c r="K45" s="15"/>
      <c r="L45" s="15"/>
      <c r="M45" s="15"/>
      <c r="N45" s="15"/>
      <c r="O45" s="15"/>
      <c r="P45" s="15"/>
      <c r="Q45" s="15"/>
      <c r="R45" s="15"/>
      <c r="S45" s="15"/>
      <c r="T45" s="15"/>
      <c r="U45" s="15"/>
      <c r="V45" s="15"/>
      <c r="W45" s="15"/>
      <c r="X45" s="15"/>
      <c r="Y45" s="15"/>
      <c r="Z45" s="15"/>
      <c r="AA45" s="15"/>
    </row>
    <row r="46" spans="1:27" ht="13.2" x14ac:dyDescent="0.25">
      <c r="A46" s="47" t="s">
        <v>84</v>
      </c>
      <c r="B46" s="47" t="s">
        <v>224</v>
      </c>
      <c r="C46" s="73">
        <v>30.6</v>
      </c>
      <c r="D46" s="47" t="s">
        <v>217</v>
      </c>
      <c r="E46" s="47" t="s">
        <v>154</v>
      </c>
      <c r="F46" s="74"/>
      <c r="G46" s="15"/>
      <c r="H46" s="15"/>
      <c r="I46" s="15"/>
      <c r="J46" s="15"/>
      <c r="K46" s="15"/>
      <c r="L46" s="15"/>
      <c r="M46" s="15"/>
      <c r="N46" s="15"/>
      <c r="O46" s="15"/>
      <c r="P46" s="15"/>
      <c r="Q46" s="15"/>
      <c r="R46" s="15"/>
      <c r="S46" s="15"/>
      <c r="T46" s="15"/>
      <c r="U46" s="15"/>
      <c r="V46" s="15"/>
      <c r="W46" s="15"/>
      <c r="X46" s="15"/>
      <c r="Y46" s="15"/>
      <c r="Z46" s="15"/>
      <c r="AA46" s="15"/>
    </row>
    <row r="47" spans="1:27" ht="13.2" x14ac:dyDescent="0.25">
      <c r="A47" s="47" t="s">
        <v>85</v>
      </c>
      <c r="B47" s="47" t="s">
        <v>225</v>
      </c>
      <c r="C47" s="73">
        <v>8.98</v>
      </c>
      <c r="D47" s="47" t="s">
        <v>217</v>
      </c>
      <c r="E47" s="47" t="s">
        <v>154</v>
      </c>
      <c r="F47" s="74"/>
      <c r="G47" s="15"/>
      <c r="H47" s="15"/>
      <c r="I47" s="15"/>
      <c r="J47" s="15"/>
      <c r="K47" s="15"/>
      <c r="L47" s="15"/>
      <c r="M47" s="15"/>
      <c r="N47" s="15"/>
      <c r="O47" s="15"/>
      <c r="P47" s="15"/>
      <c r="Q47" s="15"/>
      <c r="R47" s="15"/>
      <c r="S47" s="15"/>
      <c r="T47" s="15"/>
      <c r="U47" s="15"/>
      <c r="V47" s="15"/>
      <c r="W47" s="15"/>
      <c r="X47" s="15"/>
      <c r="Y47" s="15"/>
      <c r="Z47" s="15"/>
      <c r="AA47" s="15"/>
    </row>
    <row r="48" spans="1:27" ht="13.2" x14ac:dyDescent="0.25">
      <c r="A48" s="47" t="s">
        <v>86</v>
      </c>
      <c r="B48" s="47" t="s">
        <v>226</v>
      </c>
      <c r="C48" s="73">
        <f>3*80.7</f>
        <v>242.10000000000002</v>
      </c>
      <c r="D48" s="47" t="s">
        <v>217</v>
      </c>
      <c r="E48" s="47" t="s">
        <v>154</v>
      </c>
      <c r="F48" s="74" t="s">
        <v>227</v>
      </c>
      <c r="G48" s="15"/>
      <c r="H48" s="15"/>
      <c r="I48" s="15"/>
      <c r="J48" s="15"/>
      <c r="K48" s="15"/>
      <c r="L48" s="15"/>
      <c r="M48" s="15"/>
      <c r="N48" s="15"/>
      <c r="O48" s="15"/>
      <c r="P48" s="15"/>
      <c r="Q48" s="15"/>
      <c r="R48" s="15"/>
      <c r="S48" s="15"/>
      <c r="T48" s="15"/>
      <c r="U48" s="15"/>
      <c r="V48" s="15"/>
      <c r="W48" s="15"/>
      <c r="X48" s="15"/>
      <c r="Y48" s="15"/>
      <c r="Z48" s="15"/>
      <c r="AA48" s="15"/>
    </row>
    <row r="49" spans="1:27" ht="13.2" x14ac:dyDescent="0.25">
      <c r="A49" s="47" t="s">
        <v>89</v>
      </c>
      <c r="B49" s="47" t="s">
        <v>228</v>
      </c>
      <c r="C49" s="73">
        <v>257</v>
      </c>
      <c r="D49" s="47" t="s">
        <v>217</v>
      </c>
      <c r="E49" s="47" t="s">
        <v>154</v>
      </c>
      <c r="F49" s="74"/>
      <c r="G49" s="15"/>
      <c r="H49" s="15"/>
      <c r="I49" s="15"/>
      <c r="J49" s="15"/>
      <c r="K49" s="15"/>
      <c r="L49" s="15"/>
      <c r="M49" s="15"/>
      <c r="N49" s="15"/>
      <c r="O49" s="15"/>
      <c r="P49" s="15"/>
      <c r="Q49" s="15"/>
      <c r="R49" s="15"/>
      <c r="S49" s="15"/>
      <c r="T49" s="15"/>
      <c r="U49" s="15"/>
      <c r="V49" s="15"/>
      <c r="W49" s="15"/>
      <c r="X49" s="15"/>
      <c r="Y49" s="15"/>
      <c r="Z49" s="15"/>
      <c r="AA49" s="15"/>
    </row>
    <row r="50" spans="1:27" ht="13.2" x14ac:dyDescent="0.25">
      <c r="A50" s="47" t="s">
        <v>90</v>
      </c>
      <c r="B50" s="47" t="s">
        <v>229</v>
      </c>
      <c r="C50" s="73">
        <v>300</v>
      </c>
      <c r="D50" s="47" t="s">
        <v>217</v>
      </c>
      <c r="E50" s="47" t="s">
        <v>154</v>
      </c>
      <c r="F50" s="74"/>
      <c r="G50" s="15"/>
      <c r="H50" s="15"/>
      <c r="I50" s="15"/>
      <c r="J50" s="15"/>
      <c r="K50" s="15"/>
      <c r="L50" s="15"/>
      <c r="M50" s="15"/>
      <c r="N50" s="15"/>
      <c r="O50" s="15"/>
      <c r="P50" s="15"/>
      <c r="Q50" s="15"/>
      <c r="R50" s="15"/>
      <c r="S50" s="15"/>
      <c r="T50" s="15"/>
      <c r="U50" s="15"/>
      <c r="V50" s="15"/>
      <c r="W50" s="15"/>
      <c r="X50" s="15"/>
      <c r="Y50" s="15"/>
      <c r="Z50" s="15"/>
      <c r="AA50" s="15"/>
    </row>
    <row r="51" spans="1:27" ht="13.2" x14ac:dyDescent="0.25">
      <c r="A51" s="47" t="s">
        <v>91</v>
      </c>
      <c r="B51" s="47" t="s">
        <v>230</v>
      </c>
      <c r="C51" s="73">
        <v>342</v>
      </c>
      <c r="D51" s="47" t="s">
        <v>217</v>
      </c>
      <c r="E51" s="47" t="s">
        <v>154</v>
      </c>
      <c r="F51" s="74"/>
      <c r="G51" s="15"/>
      <c r="H51" s="15"/>
      <c r="I51" s="15"/>
      <c r="J51" s="15"/>
      <c r="K51" s="15"/>
      <c r="L51" s="15"/>
      <c r="M51" s="15"/>
      <c r="N51" s="15"/>
      <c r="O51" s="15"/>
      <c r="P51" s="15"/>
      <c r="Q51" s="15"/>
      <c r="R51" s="15"/>
      <c r="S51" s="15"/>
      <c r="T51" s="15"/>
      <c r="U51" s="15"/>
      <c r="V51" s="15"/>
      <c r="W51" s="15"/>
      <c r="X51" s="15"/>
      <c r="Y51" s="15"/>
      <c r="Z51" s="15"/>
      <c r="AA51" s="15"/>
    </row>
    <row r="52" spans="1:27" ht="13.2" x14ac:dyDescent="0.25">
      <c r="A52" s="47" t="s">
        <v>92</v>
      </c>
      <c r="B52" s="47" t="s">
        <v>231</v>
      </c>
      <c r="C52" s="73">
        <v>266</v>
      </c>
      <c r="D52" s="47" t="s">
        <v>217</v>
      </c>
      <c r="E52" s="47" t="s">
        <v>154</v>
      </c>
      <c r="F52" s="74"/>
      <c r="G52" s="15"/>
      <c r="H52" s="15"/>
      <c r="I52" s="15"/>
      <c r="J52" s="15"/>
      <c r="K52" s="15"/>
      <c r="L52" s="15"/>
      <c r="M52" s="15"/>
      <c r="N52" s="15"/>
      <c r="O52" s="15"/>
      <c r="P52" s="15"/>
      <c r="Q52" s="15"/>
      <c r="R52" s="15"/>
      <c r="S52" s="15"/>
      <c r="T52" s="15"/>
      <c r="U52" s="15"/>
      <c r="V52" s="15"/>
      <c r="W52" s="15"/>
      <c r="X52" s="15"/>
      <c r="Y52" s="15"/>
      <c r="Z52" s="15"/>
      <c r="AA52" s="15"/>
    </row>
    <row r="53" spans="1:27" ht="13.2" x14ac:dyDescent="0.25">
      <c r="A53" s="47" t="s">
        <v>232</v>
      </c>
      <c r="B53" s="47" t="s">
        <v>233</v>
      </c>
      <c r="C53" s="73">
        <v>271</v>
      </c>
      <c r="D53" s="47" t="s">
        <v>217</v>
      </c>
      <c r="E53" s="47" t="s">
        <v>154</v>
      </c>
      <c r="F53" s="74"/>
      <c r="G53" s="15"/>
      <c r="H53" s="15"/>
      <c r="I53" s="15"/>
      <c r="J53" s="15"/>
      <c r="K53" s="15"/>
      <c r="L53" s="15"/>
      <c r="M53" s="15"/>
      <c r="N53" s="15"/>
      <c r="O53" s="15"/>
      <c r="P53" s="15"/>
      <c r="Q53" s="15"/>
      <c r="R53" s="15"/>
      <c r="S53" s="15"/>
      <c r="T53" s="15"/>
      <c r="U53" s="15"/>
      <c r="V53" s="15"/>
      <c r="W53" s="15"/>
      <c r="X53" s="15"/>
      <c r="Y53" s="15"/>
      <c r="Z53" s="15"/>
      <c r="AA53" s="15"/>
    </row>
    <row r="54" spans="1:27" ht="13.2" x14ac:dyDescent="0.25">
      <c r="A54" s="47" t="s">
        <v>93</v>
      </c>
      <c r="B54" s="47" t="s">
        <v>93</v>
      </c>
      <c r="C54" s="73">
        <v>9.9</v>
      </c>
      <c r="D54" s="47" t="s">
        <v>217</v>
      </c>
      <c r="E54" s="47" t="s">
        <v>154</v>
      </c>
      <c r="F54" s="74"/>
      <c r="G54" s="15"/>
      <c r="H54" s="15"/>
      <c r="I54" s="15"/>
      <c r="J54" s="15"/>
      <c r="K54" s="15"/>
      <c r="L54" s="15"/>
      <c r="M54" s="15"/>
      <c r="N54" s="15"/>
      <c r="O54" s="15"/>
      <c r="P54" s="15"/>
      <c r="Q54" s="15"/>
      <c r="R54" s="15"/>
      <c r="S54" s="15"/>
      <c r="T54" s="15"/>
      <c r="U54" s="15"/>
      <c r="V54" s="15"/>
      <c r="W54" s="15"/>
      <c r="X54" s="15"/>
      <c r="Y54" s="15"/>
      <c r="Z54" s="15"/>
      <c r="AA54" s="15"/>
    </row>
    <row r="55" spans="1:27" ht="13.2" x14ac:dyDescent="0.25">
      <c r="A55" s="47" t="s">
        <v>94</v>
      </c>
      <c r="B55" s="47" t="s">
        <v>234</v>
      </c>
      <c r="C55" s="73">
        <v>31.9</v>
      </c>
      <c r="D55" s="47" t="s">
        <v>217</v>
      </c>
      <c r="E55" s="47" t="s">
        <v>154</v>
      </c>
      <c r="F55" s="74"/>
      <c r="G55" s="15"/>
      <c r="H55" s="15"/>
      <c r="I55" s="15"/>
      <c r="J55" s="15"/>
      <c r="K55" s="15"/>
      <c r="L55" s="15"/>
      <c r="M55" s="15"/>
      <c r="N55" s="15"/>
      <c r="O55" s="15"/>
      <c r="P55" s="15"/>
      <c r="Q55" s="15"/>
      <c r="R55" s="15"/>
      <c r="S55" s="15"/>
      <c r="T55" s="15"/>
      <c r="U55" s="15"/>
      <c r="V55" s="15"/>
      <c r="W55" s="15"/>
      <c r="X55" s="15"/>
      <c r="Y55" s="15"/>
      <c r="Z55" s="15"/>
      <c r="AA55" s="15"/>
    </row>
    <row r="56" spans="1:27" ht="13.2" x14ac:dyDescent="0.25">
      <c r="A56" s="13" t="s">
        <v>95</v>
      </c>
      <c r="B56" s="47" t="s">
        <v>235</v>
      </c>
      <c r="C56" s="73">
        <v>98.4</v>
      </c>
      <c r="D56" s="47" t="s">
        <v>217</v>
      </c>
      <c r="E56" s="47" t="s">
        <v>154</v>
      </c>
      <c r="F56" s="74"/>
      <c r="G56" s="15"/>
      <c r="H56" s="15"/>
      <c r="I56" s="15"/>
      <c r="J56" s="15"/>
      <c r="K56" s="15"/>
      <c r="L56" s="15"/>
      <c r="M56" s="15"/>
      <c r="N56" s="15"/>
      <c r="O56" s="15"/>
      <c r="P56" s="15"/>
      <c r="Q56" s="15"/>
      <c r="R56" s="15"/>
      <c r="S56" s="15"/>
      <c r="T56" s="15"/>
      <c r="U56" s="15"/>
      <c r="V56" s="15"/>
      <c r="W56" s="15"/>
      <c r="X56" s="15"/>
      <c r="Y56" s="15"/>
      <c r="Z56" s="15"/>
      <c r="AA56" s="15"/>
    </row>
    <row r="57" spans="1:27" ht="13.2" x14ac:dyDescent="0.25">
      <c r="A57" s="52" t="s">
        <v>98</v>
      </c>
      <c r="B57" s="47" t="s">
        <v>4</v>
      </c>
      <c r="C57" s="73" t="e">
        <f t="array" aca="1" ref="C57" ca="1">_xludf.XLOOKUP(A57,'FE ad-hoc'!A:A,'FE ad-hoc'!G:G)</f>
        <v>#NAME?</v>
      </c>
      <c r="D57" s="47" t="s">
        <v>217</v>
      </c>
      <c r="E57" s="47" t="s">
        <v>202</v>
      </c>
      <c r="F57" s="74" t="s">
        <v>236</v>
      </c>
      <c r="G57" s="15"/>
      <c r="H57" s="15"/>
      <c r="I57" s="15"/>
      <c r="J57" s="15"/>
      <c r="K57" s="15"/>
      <c r="L57" s="15"/>
      <c r="M57" s="15"/>
      <c r="N57" s="15"/>
      <c r="O57" s="15"/>
      <c r="P57" s="15"/>
      <c r="Q57" s="15"/>
      <c r="R57" s="15"/>
      <c r="S57" s="15"/>
      <c r="T57" s="15"/>
      <c r="U57" s="15"/>
      <c r="V57" s="15"/>
      <c r="W57" s="15"/>
      <c r="X57" s="15"/>
      <c r="Y57" s="15"/>
      <c r="Z57" s="15"/>
      <c r="AA57" s="15"/>
    </row>
    <row r="58" spans="1:27" ht="13.2" x14ac:dyDescent="0.25">
      <c r="A58" s="52" t="s">
        <v>99</v>
      </c>
      <c r="B58" s="47" t="s">
        <v>4</v>
      </c>
      <c r="C58" s="73" t="e">
        <f t="array" aca="1" ref="C58" ca="1">_xludf.XLOOKUP(A58,'FE ad-hoc'!A:A,'FE ad-hoc'!G:G)</f>
        <v>#NAME?</v>
      </c>
      <c r="D58" s="47" t="s">
        <v>217</v>
      </c>
      <c r="E58" s="47" t="s">
        <v>202</v>
      </c>
      <c r="F58" s="74" t="s">
        <v>236</v>
      </c>
      <c r="G58" s="15"/>
      <c r="H58" s="15"/>
      <c r="I58" s="15"/>
      <c r="J58" s="15"/>
      <c r="K58" s="15"/>
      <c r="L58" s="15"/>
      <c r="M58" s="15"/>
      <c r="N58" s="15"/>
      <c r="O58" s="15"/>
      <c r="P58" s="15"/>
      <c r="Q58" s="15"/>
      <c r="R58" s="15"/>
      <c r="S58" s="15"/>
      <c r="T58" s="15"/>
      <c r="U58" s="15"/>
      <c r="V58" s="15"/>
      <c r="W58" s="15"/>
      <c r="X58" s="15"/>
      <c r="Y58" s="15"/>
      <c r="Z58" s="15"/>
      <c r="AA58" s="15"/>
    </row>
    <row r="59" spans="1:27" ht="13.2" x14ac:dyDescent="0.25">
      <c r="A59" s="52" t="s">
        <v>100</v>
      </c>
      <c r="B59" s="47" t="s">
        <v>4</v>
      </c>
      <c r="C59" s="73" t="e">
        <f t="array" aca="1" ref="C59" ca="1">_xludf.XLOOKUP(A59,'FE ad-hoc'!A:A,'FE ad-hoc'!G:G)</f>
        <v>#NAME?</v>
      </c>
      <c r="D59" s="47" t="s">
        <v>217</v>
      </c>
      <c r="E59" s="47" t="s">
        <v>202</v>
      </c>
      <c r="F59" s="74" t="s">
        <v>236</v>
      </c>
      <c r="G59" s="15"/>
      <c r="H59" s="15"/>
      <c r="I59" s="15"/>
      <c r="J59" s="15"/>
      <c r="K59" s="15"/>
      <c r="L59" s="15"/>
      <c r="M59" s="15"/>
      <c r="N59" s="15"/>
      <c r="O59" s="15"/>
      <c r="P59" s="15"/>
      <c r="Q59" s="15"/>
      <c r="R59" s="15"/>
      <c r="S59" s="15"/>
      <c r="T59" s="15"/>
      <c r="U59" s="15"/>
      <c r="V59" s="15"/>
      <c r="W59" s="15"/>
      <c r="X59" s="15"/>
      <c r="Y59" s="15"/>
      <c r="Z59" s="15"/>
      <c r="AA59" s="15"/>
    </row>
    <row r="60" spans="1:27" ht="13.2" x14ac:dyDescent="0.25">
      <c r="A60" s="52" t="s">
        <v>101</v>
      </c>
      <c r="B60" s="47" t="s">
        <v>4</v>
      </c>
      <c r="C60" s="73" t="e">
        <f t="array" aca="1" ref="C60" ca="1">_xludf.XLOOKUP(A60,'FE ad-hoc'!A:A,'FE ad-hoc'!G:G)</f>
        <v>#NAME?</v>
      </c>
      <c r="D60" s="47" t="s">
        <v>217</v>
      </c>
      <c r="E60" s="47" t="s">
        <v>202</v>
      </c>
      <c r="F60" s="74" t="s">
        <v>236</v>
      </c>
      <c r="G60" s="15"/>
      <c r="H60" s="15"/>
      <c r="I60" s="15"/>
      <c r="J60" s="15"/>
      <c r="K60" s="15"/>
      <c r="L60" s="15"/>
      <c r="M60" s="15"/>
      <c r="N60" s="15"/>
      <c r="O60" s="15"/>
      <c r="P60" s="15"/>
      <c r="Q60" s="15"/>
      <c r="R60" s="15"/>
      <c r="S60" s="15"/>
      <c r="T60" s="15"/>
      <c r="U60" s="15"/>
      <c r="V60" s="15"/>
      <c r="W60" s="15"/>
      <c r="X60" s="15"/>
      <c r="Y60" s="15"/>
      <c r="Z60" s="15"/>
      <c r="AA60" s="15"/>
    </row>
    <row r="61" spans="1:27" ht="13.2" x14ac:dyDescent="0.25">
      <c r="A61" s="52" t="s">
        <v>102</v>
      </c>
      <c r="B61" s="47" t="s">
        <v>4</v>
      </c>
      <c r="C61" s="73" t="e">
        <f t="array" aca="1" ref="C61" ca="1">_xludf.XLOOKUP(A61,'FE ad-hoc'!A:A,'FE ad-hoc'!G:G)</f>
        <v>#NAME?</v>
      </c>
      <c r="D61" s="47" t="s">
        <v>217</v>
      </c>
      <c r="E61" s="47" t="s">
        <v>202</v>
      </c>
      <c r="F61" s="74" t="s">
        <v>236</v>
      </c>
      <c r="G61" s="15"/>
      <c r="H61" s="15"/>
      <c r="I61" s="15"/>
      <c r="J61" s="15"/>
      <c r="K61" s="15"/>
      <c r="L61" s="15"/>
      <c r="M61" s="15"/>
      <c r="N61" s="15"/>
      <c r="O61" s="15"/>
      <c r="P61" s="15"/>
      <c r="Q61" s="15"/>
      <c r="R61" s="15"/>
      <c r="S61" s="15"/>
      <c r="T61" s="15"/>
      <c r="U61" s="15"/>
      <c r="V61" s="15"/>
      <c r="W61" s="15"/>
      <c r="X61" s="15"/>
      <c r="Y61" s="15"/>
      <c r="Z61" s="15"/>
      <c r="AA61" s="15"/>
    </row>
    <row r="62" spans="1:27" ht="13.2" x14ac:dyDescent="0.25">
      <c r="A62" s="47" t="s">
        <v>103</v>
      </c>
      <c r="B62" s="47" t="s">
        <v>4</v>
      </c>
      <c r="C62" s="73" t="e">
        <f t="array" aca="1" ref="C62" ca="1">_xludf.XLOOKUP(A62,'FE ad-hoc'!A:A,'FE ad-hoc'!G:G)</f>
        <v>#NAME?</v>
      </c>
      <c r="D62" s="47" t="s">
        <v>217</v>
      </c>
      <c r="E62" s="47" t="s">
        <v>202</v>
      </c>
      <c r="F62" s="74" t="s">
        <v>236</v>
      </c>
      <c r="G62" s="15"/>
      <c r="H62" s="15"/>
      <c r="I62" s="15"/>
      <c r="J62" s="15"/>
      <c r="K62" s="15"/>
      <c r="L62" s="15"/>
      <c r="M62" s="15"/>
      <c r="N62" s="15"/>
      <c r="O62" s="15"/>
      <c r="P62" s="15"/>
      <c r="Q62" s="15"/>
      <c r="R62" s="15"/>
      <c r="S62" s="15"/>
      <c r="T62" s="15"/>
      <c r="U62" s="15"/>
      <c r="V62" s="15"/>
      <c r="W62" s="15"/>
      <c r="X62" s="15"/>
      <c r="Y62" s="15"/>
      <c r="Z62" s="15"/>
      <c r="AA62" s="15"/>
    </row>
    <row r="63" spans="1:27" ht="13.2" x14ac:dyDescent="0.25">
      <c r="A63" s="52" t="s">
        <v>104</v>
      </c>
      <c r="B63" s="47" t="s">
        <v>4</v>
      </c>
      <c r="C63" s="73" t="e">
        <f t="array" aca="1" ref="C63" ca="1">_xludf.XLOOKUP(A63,'FE ad-hoc'!A:A,'FE ad-hoc'!G:G)</f>
        <v>#NAME?</v>
      </c>
      <c r="D63" s="47" t="s">
        <v>217</v>
      </c>
      <c r="E63" s="47" t="s">
        <v>202</v>
      </c>
      <c r="F63" s="74" t="s">
        <v>236</v>
      </c>
      <c r="G63" s="15"/>
      <c r="H63" s="15"/>
      <c r="I63" s="15"/>
      <c r="J63" s="15"/>
      <c r="K63" s="15"/>
      <c r="L63" s="15"/>
      <c r="M63" s="15"/>
      <c r="N63" s="15"/>
      <c r="O63" s="15"/>
      <c r="P63" s="15"/>
      <c r="Q63" s="15"/>
      <c r="R63" s="15"/>
      <c r="S63" s="15"/>
      <c r="T63" s="15"/>
      <c r="U63" s="15"/>
      <c r="V63" s="15"/>
      <c r="W63" s="15"/>
      <c r="X63" s="15"/>
      <c r="Y63" s="15"/>
      <c r="Z63" s="15"/>
      <c r="AA63" s="15"/>
    </row>
    <row r="64" spans="1:27" ht="13.2" x14ac:dyDescent="0.25">
      <c r="A64" s="52" t="s">
        <v>105</v>
      </c>
      <c r="B64" s="47" t="s">
        <v>4</v>
      </c>
      <c r="C64" s="73" t="e">
        <f t="array" aca="1" ref="C64" ca="1">_xludf.XLOOKUP(A64,'FE ad-hoc'!A:A,'FE ad-hoc'!G:G)</f>
        <v>#NAME?</v>
      </c>
      <c r="D64" s="47" t="s">
        <v>217</v>
      </c>
      <c r="E64" s="47" t="s">
        <v>202</v>
      </c>
      <c r="F64" s="74" t="s">
        <v>236</v>
      </c>
      <c r="G64" s="15"/>
      <c r="H64" s="15"/>
      <c r="I64" s="15"/>
      <c r="J64" s="15"/>
      <c r="K64" s="15"/>
      <c r="L64" s="15"/>
      <c r="M64" s="15"/>
      <c r="N64" s="15"/>
      <c r="O64" s="15"/>
      <c r="P64" s="15"/>
      <c r="Q64" s="15"/>
      <c r="R64" s="15"/>
      <c r="S64" s="15"/>
      <c r="T64" s="15"/>
      <c r="U64" s="15"/>
      <c r="V64" s="15"/>
      <c r="W64" s="15"/>
      <c r="X64" s="15"/>
      <c r="Y64" s="15"/>
      <c r="Z64" s="15"/>
      <c r="AA64" s="15"/>
    </row>
    <row r="65" spans="1:27" ht="13.2" x14ac:dyDescent="0.25">
      <c r="A65" s="52" t="s">
        <v>106</v>
      </c>
      <c r="B65" s="47" t="s">
        <v>4</v>
      </c>
      <c r="C65" s="73" t="e">
        <f t="array" aca="1" ref="C65" ca="1">_xludf.XLOOKUP(A65,'FE ad-hoc'!A:A,'FE ad-hoc'!G:G)</f>
        <v>#NAME?</v>
      </c>
      <c r="D65" s="47" t="s">
        <v>217</v>
      </c>
      <c r="E65" s="47" t="s">
        <v>202</v>
      </c>
      <c r="F65" s="74" t="s">
        <v>236</v>
      </c>
      <c r="G65" s="15"/>
      <c r="H65" s="15"/>
      <c r="I65" s="15"/>
      <c r="J65" s="15"/>
      <c r="K65" s="15"/>
      <c r="L65" s="15"/>
      <c r="M65" s="15"/>
      <c r="N65" s="15"/>
      <c r="O65" s="15"/>
      <c r="P65" s="15"/>
      <c r="Q65" s="15"/>
      <c r="R65" s="15"/>
      <c r="S65" s="15"/>
      <c r="T65" s="15"/>
      <c r="U65" s="15"/>
      <c r="V65" s="15"/>
      <c r="W65" s="15"/>
      <c r="X65" s="15"/>
      <c r="Y65" s="15"/>
      <c r="Z65" s="15"/>
      <c r="AA65" s="15"/>
    </row>
    <row r="66" spans="1:27" ht="13.2" x14ac:dyDescent="0.25">
      <c r="A66" s="52" t="s">
        <v>107</v>
      </c>
      <c r="B66" s="47" t="s">
        <v>237</v>
      </c>
      <c r="C66" s="73">
        <v>5.5</v>
      </c>
      <c r="D66" s="47" t="s">
        <v>160</v>
      </c>
      <c r="E66" s="47" t="s">
        <v>154</v>
      </c>
      <c r="F66" s="74"/>
      <c r="G66" s="15"/>
      <c r="H66" s="15"/>
      <c r="I66" s="15"/>
      <c r="J66" s="15"/>
      <c r="K66" s="15"/>
      <c r="L66" s="15"/>
      <c r="M66" s="15"/>
      <c r="N66" s="15"/>
      <c r="O66" s="15"/>
      <c r="P66" s="15"/>
      <c r="Q66" s="15"/>
      <c r="R66" s="15"/>
      <c r="S66" s="15"/>
      <c r="T66" s="15"/>
      <c r="U66" s="15"/>
      <c r="V66" s="15"/>
      <c r="W66" s="15"/>
      <c r="X66" s="15"/>
      <c r="Y66" s="15"/>
      <c r="Z66" s="15"/>
      <c r="AA66" s="15"/>
    </row>
    <row r="67" spans="1:27" ht="13.2" x14ac:dyDescent="0.25">
      <c r="A67" s="47" t="s">
        <v>111</v>
      </c>
      <c r="B67" s="47" t="s">
        <v>238</v>
      </c>
      <c r="C67" s="73">
        <v>440</v>
      </c>
      <c r="D67" s="47" t="s">
        <v>239</v>
      </c>
      <c r="E67" s="47" t="s">
        <v>154</v>
      </c>
      <c r="F67" s="74"/>
      <c r="G67" s="15"/>
      <c r="H67" s="15"/>
      <c r="I67" s="15"/>
      <c r="J67" s="15"/>
      <c r="K67" s="15"/>
      <c r="L67" s="15"/>
      <c r="M67" s="15"/>
      <c r="N67" s="15"/>
      <c r="O67" s="15"/>
      <c r="P67" s="15"/>
      <c r="Q67" s="15"/>
      <c r="R67" s="15"/>
      <c r="S67" s="15"/>
      <c r="T67" s="15"/>
      <c r="U67" s="15"/>
      <c r="V67" s="15"/>
      <c r="W67" s="15"/>
      <c r="X67" s="15"/>
      <c r="Y67" s="15"/>
      <c r="Z67" s="15"/>
      <c r="AA67" s="15"/>
    </row>
    <row r="68" spans="1:27" ht="13.2" x14ac:dyDescent="0.25">
      <c r="A68" s="47" t="s">
        <v>240</v>
      </c>
      <c r="B68" s="47" t="s">
        <v>241</v>
      </c>
      <c r="C68" s="73">
        <v>144</v>
      </c>
      <c r="D68" s="47" t="s">
        <v>239</v>
      </c>
      <c r="E68" s="47" t="s">
        <v>154</v>
      </c>
      <c r="F68" s="74"/>
      <c r="G68" s="15"/>
      <c r="H68" s="15"/>
      <c r="I68" s="15"/>
      <c r="J68" s="15"/>
      <c r="K68" s="15"/>
      <c r="L68" s="15"/>
      <c r="M68" s="15"/>
      <c r="N68" s="15"/>
      <c r="O68" s="15"/>
      <c r="P68" s="15"/>
      <c r="Q68" s="15"/>
      <c r="R68" s="15"/>
      <c r="S68" s="15"/>
      <c r="T68" s="15"/>
      <c r="U68" s="15"/>
      <c r="V68" s="15"/>
      <c r="W68" s="15"/>
      <c r="X68" s="15"/>
      <c r="Y68" s="15"/>
      <c r="Z68" s="15"/>
      <c r="AA68" s="15"/>
    </row>
    <row r="69" spans="1:27" ht="13.2" x14ac:dyDescent="0.25">
      <c r="A69" s="47" t="s">
        <v>242</v>
      </c>
      <c r="B69" s="47" t="s">
        <v>242</v>
      </c>
      <c r="C69" s="73">
        <v>33</v>
      </c>
      <c r="D69" s="47" t="s">
        <v>239</v>
      </c>
      <c r="E69" s="47" t="s">
        <v>243</v>
      </c>
      <c r="F69" s="74"/>
      <c r="G69" s="15"/>
      <c r="H69" s="15"/>
      <c r="I69" s="15"/>
      <c r="J69" s="15"/>
      <c r="K69" s="15"/>
      <c r="L69" s="15"/>
      <c r="M69" s="15"/>
      <c r="N69" s="15"/>
      <c r="O69" s="15"/>
      <c r="P69" s="15"/>
      <c r="Q69" s="15"/>
      <c r="R69" s="15"/>
      <c r="S69" s="15"/>
      <c r="T69" s="15"/>
      <c r="U69" s="15"/>
      <c r="V69" s="15"/>
      <c r="W69" s="15"/>
      <c r="X69" s="15"/>
      <c r="Y69" s="15"/>
      <c r="Z69" s="15"/>
      <c r="AA69" s="15"/>
    </row>
    <row r="70" spans="1:27" ht="13.2" x14ac:dyDescent="0.25">
      <c r="A70" s="47" t="s">
        <v>115</v>
      </c>
      <c r="B70" s="47" t="s">
        <v>115</v>
      </c>
      <c r="C70" s="73">
        <v>188</v>
      </c>
      <c r="D70" s="47" t="s">
        <v>239</v>
      </c>
      <c r="E70" s="47" t="s">
        <v>243</v>
      </c>
      <c r="F70" s="74"/>
      <c r="G70" s="15"/>
      <c r="H70" s="15"/>
      <c r="I70" s="15"/>
      <c r="J70" s="15"/>
      <c r="K70" s="15"/>
      <c r="L70" s="15"/>
      <c r="M70" s="15"/>
      <c r="N70" s="15"/>
      <c r="O70" s="15"/>
      <c r="P70" s="15"/>
      <c r="Q70" s="15"/>
      <c r="R70" s="15"/>
      <c r="S70" s="15"/>
      <c r="T70" s="15"/>
      <c r="U70" s="15"/>
      <c r="V70" s="15"/>
      <c r="W70" s="15"/>
      <c r="X70" s="15"/>
      <c r="Y70" s="15"/>
      <c r="Z70" s="15"/>
      <c r="AA70" s="15"/>
    </row>
    <row r="71" spans="1:27" ht="13.2" x14ac:dyDescent="0.25">
      <c r="A71" s="47" t="s">
        <v>122</v>
      </c>
      <c r="B71" s="47" t="s">
        <v>244</v>
      </c>
      <c r="C71" s="73">
        <v>4.0000000000000001E-3</v>
      </c>
      <c r="D71" s="47" t="s">
        <v>245</v>
      </c>
      <c r="E71" s="47" t="s">
        <v>154</v>
      </c>
      <c r="F71" s="74"/>
      <c r="G71" s="15"/>
      <c r="H71" s="15"/>
      <c r="I71" s="15"/>
      <c r="J71" s="15"/>
      <c r="K71" s="15"/>
      <c r="L71" s="15"/>
      <c r="M71" s="15"/>
      <c r="N71" s="15"/>
      <c r="O71" s="15"/>
      <c r="P71" s="15"/>
      <c r="Q71" s="15"/>
      <c r="R71" s="15"/>
      <c r="S71" s="15"/>
      <c r="T71" s="15"/>
      <c r="U71" s="15"/>
      <c r="V71" s="15"/>
      <c r="W71" s="15"/>
      <c r="X71" s="15"/>
      <c r="Y71" s="15"/>
      <c r="Z71" s="15"/>
      <c r="AA71" s="15"/>
    </row>
    <row r="72" spans="1:27" ht="13.2" x14ac:dyDescent="0.25">
      <c r="A72" s="47" t="s">
        <v>121</v>
      </c>
      <c r="B72" s="47" t="s">
        <v>246</v>
      </c>
      <c r="C72" s="73">
        <v>3.5000000000000003E-2</v>
      </c>
      <c r="D72" s="47" t="s">
        <v>245</v>
      </c>
      <c r="E72" s="47" t="s">
        <v>154</v>
      </c>
      <c r="F72" s="74"/>
      <c r="G72" s="15"/>
      <c r="H72" s="15"/>
      <c r="I72" s="15"/>
      <c r="J72" s="15"/>
      <c r="K72" s="15"/>
      <c r="L72" s="15"/>
      <c r="M72" s="15"/>
      <c r="N72" s="15"/>
      <c r="O72" s="15"/>
      <c r="P72" s="15"/>
      <c r="Q72" s="15"/>
      <c r="R72" s="15"/>
      <c r="S72" s="15"/>
      <c r="T72" s="15"/>
      <c r="U72" s="15"/>
      <c r="V72" s="15"/>
      <c r="W72" s="15"/>
      <c r="X72" s="15"/>
      <c r="Y72" s="15"/>
      <c r="Z72" s="15"/>
      <c r="AA72" s="15"/>
    </row>
    <row r="73" spans="1:27" ht="13.2" x14ac:dyDescent="0.25">
      <c r="A73" s="47" t="s">
        <v>125</v>
      </c>
      <c r="B73" s="47" t="s">
        <v>247</v>
      </c>
      <c r="C73" s="73">
        <v>1.1599999999999999E-2</v>
      </c>
      <c r="D73" s="47" t="s">
        <v>248</v>
      </c>
      <c r="E73" s="47" t="s">
        <v>249</v>
      </c>
      <c r="F73" s="74"/>
      <c r="G73" s="15"/>
      <c r="H73" s="15"/>
      <c r="I73" s="15"/>
      <c r="J73" s="15"/>
      <c r="K73" s="15"/>
      <c r="L73" s="15"/>
      <c r="M73" s="15"/>
      <c r="N73" s="15"/>
      <c r="O73" s="15"/>
      <c r="P73" s="15"/>
      <c r="Q73" s="15"/>
      <c r="R73" s="15"/>
      <c r="S73" s="15"/>
      <c r="T73" s="15"/>
      <c r="U73" s="15"/>
      <c r="V73" s="15"/>
      <c r="W73" s="15"/>
      <c r="X73" s="15"/>
      <c r="Y73" s="15"/>
      <c r="Z73" s="15"/>
      <c r="AA73" s="15"/>
    </row>
    <row r="74" spans="1:27" ht="13.2" x14ac:dyDescent="0.25">
      <c r="A74" s="11" t="s">
        <v>129</v>
      </c>
      <c r="B74" s="47" t="s">
        <v>250</v>
      </c>
      <c r="C74" s="73">
        <v>1.3</v>
      </c>
      <c r="D74" s="47" t="s">
        <v>251</v>
      </c>
      <c r="E74" s="47" t="s">
        <v>202</v>
      </c>
      <c r="F74" s="74" t="s">
        <v>252</v>
      </c>
      <c r="G74" s="15"/>
      <c r="H74" s="15"/>
      <c r="I74" s="15"/>
      <c r="J74" s="15"/>
      <c r="K74" s="15"/>
      <c r="L74" s="15"/>
      <c r="M74" s="15"/>
      <c r="N74" s="15"/>
      <c r="O74" s="15"/>
      <c r="P74" s="15"/>
      <c r="Q74" s="15"/>
      <c r="R74" s="15"/>
      <c r="S74" s="15"/>
      <c r="T74" s="15"/>
      <c r="U74" s="15"/>
      <c r="V74" s="15"/>
      <c r="W74" s="15"/>
      <c r="X74" s="15"/>
      <c r="Y74" s="15"/>
      <c r="Z74" s="15"/>
      <c r="AA74" s="15"/>
    </row>
    <row r="75" spans="1:27" ht="13.2" x14ac:dyDescent="0.25">
      <c r="A75" s="47" t="s">
        <v>253</v>
      </c>
      <c r="B75" s="47" t="s">
        <v>250</v>
      </c>
      <c r="C75" s="73">
        <f>1.3*1.5</f>
        <v>1.9500000000000002</v>
      </c>
      <c r="D75" s="47" t="s">
        <v>201</v>
      </c>
      <c r="E75" s="47" t="s">
        <v>202</v>
      </c>
      <c r="F75" s="74" t="s">
        <v>254</v>
      </c>
    </row>
    <row r="76" spans="1:27" ht="13.2" x14ac:dyDescent="0.25">
      <c r="A76" s="76"/>
      <c r="B76" s="76"/>
      <c r="C76" s="48"/>
      <c r="D76" s="48"/>
      <c r="E76" s="48"/>
      <c r="F76" s="77"/>
    </row>
    <row r="77" spans="1:27" ht="13.2" x14ac:dyDescent="0.25">
      <c r="A77" s="76"/>
      <c r="B77" s="76"/>
      <c r="C77" s="48"/>
      <c r="D77" s="48"/>
      <c r="E77" s="48"/>
      <c r="F77" s="77"/>
    </row>
    <row r="78" spans="1:27" ht="13.2" x14ac:dyDescent="0.25">
      <c r="A78" s="76"/>
      <c r="B78" s="76"/>
      <c r="C78" s="48"/>
      <c r="D78" s="48"/>
      <c r="E78" s="48"/>
      <c r="F78" s="77"/>
    </row>
    <row r="79" spans="1:27" ht="13.2" x14ac:dyDescent="0.25">
      <c r="A79" s="76"/>
      <c r="B79" s="76"/>
      <c r="C79" s="48"/>
      <c r="D79" s="48"/>
      <c r="E79" s="48"/>
      <c r="F79" s="77"/>
    </row>
    <row r="80" spans="1:27" ht="13.2" x14ac:dyDescent="0.25">
      <c r="A80" s="76"/>
      <c r="B80" s="76"/>
      <c r="C80" s="48"/>
      <c r="D80" s="48"/>
      <c r="E80" s="48"/>
      <c r="F80" s="77"/>
    </row>
    <row r="81" spans="1:6" ht="13.2" x14ac:dyDescent="0.25">
      <c r="A81" s="76"/>
      <c r="B81" s="76"/>
      <c r="C81" s="48"/>
      <c r="D81" s="48"/>
      <c r="E81" s="48"/>
      <c r="F81" s="77"/>
    </row>
    <row r="82" spans="1:6" ht="13.2" x14ac:dyDescent="0.25">
      <c r="A82" s="76"/>
      <c r="B82" s="76"/>
      <c r="C82" s="48"/>
      <c r="D82" s="48"/>
      <c r="E82" s="48"/>
      <c r="F82" s="77"/>
    </row>
    <row r="83" spans="1:6" ht="13.2" x14ac:dyDescent="0.25">
      <c r="A83" s="76"/>
      <c r="B83" s="76"/>
      <c r="C83" s="48"/>
      <c r="D83" s="48"/>
      <c r="E83" s="48"/>
      <c r="F83" s="77"/>
    </row>
    <row r="84" spans="1:6" ht="13.2" x14ac:dyDescent="0.25">
      <c r="A84" s="76"/>
      <c r="B84" s="76"/>
      <c r="C84" s="48"/>
      <c r="D84" s="48"/>
      <c r="E84" s="48"/>
      <c r="F84" s="77"/>
    </row>
    <row r="85" spans="1:6" ht="13.2" x14ac:dyDescent="0.25">
      <c r="A85" s="76"/>
      <c r="B85" s="76"/>
      <c r="C85" s="48"/>
      <c r="D85" s="48"/>
      <c r="E85" s="48"/>
      <c r="F85" s="77"/>
    </row>
    <row r="86" spans="1:6" ht="13.2" x14ac:dyDescent="0.25">
      <c r="A86" s="76"/>
      <c r="B86" s="76"/>
      <c r="C86" s="48"/>
      <c r="D86" s="48"/>
      <c r="E86" s="48"/>
      <c r="F86" s="77"/>
    </row>
    <row r="87" spans="1:6" ht="13.2" x14ac:dyDescent="0.25">
      <c r="A87" s="76"/>
      <c r="B87" s="76"/>
      <c r="C87" s="48"/>
      <c r="D87" s="48"/>
      <c r="E87" s="48"/>
      <c r="F87" s="77"/>
    </row>
    <row r="88" spans="1:6" ht="13.2" x14ac:dyDescent="0.25">
      <c r="A88" s="76"/>
      <c r="B88" s="76"/>
      <c r="C88" s="48"/>
      <c r="D88" s="48"/>
      <c r="E88" s="48"/>
      <c r="F88" s="77"/>
    </row>
    <row r="89" spans="1:6" ht="13.2" x14ac:dyDescent="0.25">
      <c r="A89" s="76"/>
      <c r="B89" s="76"/>
      <c r="C89" s="48"/>
      <c r="D89" s="48"/>
      <c r="E89" s="48"/>
      <c r="F89" s="77"/>
    </row>
    <row r="90" spans="1:6" ht="13.2" x14ac:dyDescent="0.25">
      <c r="A90" s="76"/>
      <c r="B90" s="76"/>
      <c r="C90" s="48"/>
      <c r="D90" s="48"/>
      <c r="E90" s="48"/>
      <c r="F90" s="77"/>
    </row>
    <row r="91" spans="1:6" ht="13.2" x14ac:dyDescent="0.25">
      <c r="A91" s="76"/>
      <c r="B91" s="76"/>
      <c r="C91" s="48"/>
      <c r="D91" s="48"/>
      <c r="E91" s="48"/>
      <c r="F91" s="77"/>
    </row>
    <row r="92" spans="1:6" ht="13.2" x14ac:dyDescent="0.25">
      <c r="A92" s="76"/>
      <c r="B92" s="76"/>
      <c r="C92" s="48"/>
      <c r="D92" s="48"/>
      <c r="E92" s="48"/>
      <c r="F92" s="77"/>
    </row>
    <row r="93" spans="1:6" ht="13.2" x14ac:dyDescent="0.25">
      <c r="A93" s="76"/>
      <c r="B93" s="76"/>
      <c r="C93" s="48"/>
      <c r="D93" s="48"/>
      <c r="E93" s="48"/>
      <c r="F93" s="77"/>
    </row>
    <row r="94" spans="1:6" ht="13.2" x14ac:dyDescent="0.25">
      <c r="A94" s="76"/>
      <c r="B94" s="76"/>
      <c r="C94" s="48"/>
      <c r="D94" s="48"/>
      <c r="E94" s="48"/>
      <c r="F94" s="77"/>
    </row>
    <row r="95" spans="1:6" ht="13.2" x14ac:dyDescent="0.25">
      <c r="A95" s="76"/>
      <c r="B95" s="76"/>
      <c r="C95" s="48"/>
      <c r="D95" s="48"/>
      <c r="E95" s="48"/>
      <c r="F95" s="77"/>
    </row>
    <row r="96" spans="1:6" ht="13.2" x14ac:dyDescent="0.25">
      <c r="A96" s="76"/>
      <c r="B96" s="76"/>
      <c r="C96" s="48"/>
      <c r="D96" s="48"/>
      <c r="E96" s="48"/>
      <c r="F96" s="77"/>
    </row>
    <row r="97" spans="1:6" ht="13.2" x14ac:dyDescent="0.25">
      <c r="A97" s="76"/>
      <c r="B97" s="76"/>
      <c r="C97" s="48"/>
      <c r="D97" s="48"/>
      <c r="E97" s="48"/>
      <c r="F97" s="77"/>
    </row>
    <row r="98" spans="1:6" ht="13.2" x14ac:dyDescent="0.25">
      <c r="A98" s="76"/>
      <c r="B98" s="76"/>
      <c r="C98" s="48"/>
      <c r="D98" s="48"/>
      <c r="E98" s="48"/>
      <c r="F98" s="77"/>
    </row>
    <row r="99" spans="1:6" ht="13.2" x14ac:dyDescent="0.25">
      <c r="A99" s="76"/>
      <c r="B99" s="76"/>
      <c r="C99" s="48"/>
      <c r="D99" s="48"/>
      <c r="E99" s="48"/>
      <c r="F99" s="77"/>
    </row>
    <row r="100" spans="1:6" ht="13.2" x14ac:dyDescent="0.25">
      <c r="A100" s="76"/>
      <c r="B100" s="76"/>
      <c r="C100" s="48"/>
      <c r="D100" s="48"/>
      <c r="E100" s="48"/>
      <c r="F100" s="77"/>
    </row>
    <row r="101" spans="1:6" ht="13.2" x14ac:dyDescent="0.25">
      <c r="A101" s="76"/>
      <c r="B101" s="76"/>
      <c r="C101" s="48"/>
      <c r="D101" s="48"/>
      <c r="E101" s="48"/>
      <c r="F101" s="77"/>
    </row>
    <row r="102" spans="1:6" ht="13.2" x14ac:dyDescent="0.25">
      <c r="A102" s="76"/>
      <c r="B102" s="76"/>
      <c r="C102" s="48"/>
      <c r="D102" s="48"/>
      <c r="E102" s="48"/>
      <c r="F102" s="77"/>
    </row>
    <row r="103" spans="1:6" ht="13.2" x14ac:dyDescent="0.25">
      <c r="A103" s="76"/>
      <c r="B103" s="76"/>
      <c r="C103" s="48"/>
      <c r="D103" s="48"/>
      <c r="E103" s="48"/>
      <c r="F103" s="77"/>
    </row>
    <row r="104" spans="1:6" ht="13.2" x14ac:dyDescent="0.25">
      <c r="A104" s="76"/>
      <c r="B104" s="76"/>
      <c r="C104" s="48"/>
      <c r="D104" s="48"/>
      <c r="E104" s="48"/>
      <c r="F104" s="77"/>
    </row>
    <row r="105" spans="1:6" ht="13.2" x14ac:dyDescent="0.25">
      <c r="A105" s="76"/>
      <c r="B105" s="76"/>
      <c r="C105" s="48"/>
      <c r="D105" s="48"/>
      <c r="E105" s="48"/>
      <c r="F105" s="77"/>
    </row>
    <row r="106" spans="1:6" ht="13.2" x14ac:dyDescent="0.25">
      <c r="C106" s="15"/>
      <c r="D106" s="15"/>
      <c r="E106" s="15"/>
      <c r="F106" s="77"/>
    </row>
    <row r="107" spans="1:6" ht="13.2" x14ac:dyDescent="0.25">
      <c r="C107" s="15"/>
      <c r="D107" s="15"/>
      <c r="E107" s="15"/>
      <c r="F107" s="77"/>
    </row>
    <row r="108" spans="1:6" ht="13.2" x14ac:dyDescent="0.25">
      <c r="C108" s="15"/>
      <c r="D108" s="15"/>
      <c r="E108" s="15"/>
      <c r="F108" s="77"/>
    </row>
    <row r="109" spans="1:6" ht="13.2" x14ac:dyDescent="0.25">
      <c r="C109" s="15"/>
      <c r="D109" s="15"/>
      <c r="E109" s="15"/>
      <c r="F109" s="77"/>
    </row>
    <row r="110" spans="1:6" ht="13.2" x14ac:dyDescent="0.25">
      <c r="C110" s="15"/>
      <c r="D110" s="15"/>
      <c r="E110" s="15"/>
      <c r="F110" s="77"/>
    </row>
    <row r="111" spans="1:6" ht="13.2" x14ac:dyDescent="0.25">
      <c r="C111" s="15"/>
      <c r="D111" s="15"/>
      <c r="E111" s="15"/>
      <c r="F111" s="77"/>
    </row>
    <row r="112" spans="1:6" ht="13.2" x14ac:dyDescent="0.25">
      <c r="C112" s="15"/>
      <c r="D112" s="15"/>
      <c r="E112" s="15"/>
      <c r="F112" s="77"/>
    </row>
    <row r="113" spans="3:6" ht="13.2" x14ac:dyDescent="0.25">
      <c r="C113" s="15"/>
      <c r="D113" s="15"/>
      <c r="E113" s="15"/>
      <c r="F113" s="77"/>
    </row>
    <row r="114" spans="3:6" ht="13.2" x14ac:dyDescent="0.25">
      <c r="C114" s="15"/>
      <c r="D114" s="15"/>
      <c r="E114" s="15"/>
      <c r="F114" s="77"/>
    </row>
    <row r="115" spans="3:6" ht="13.2" x14ac:dyDescent="0.25">
      <c r="C115" s="15"/>
      <c r="D115" s="15"/>
      <c r="E115" s="15"/>
      <c r="F115" s="77"/>
    </row>
    <row r="116" spans="3:6" ht="13.2" x14ac:dyDescent="0.25">
      <c r="C116" s="15"/>
      <c r="D116" s="15"/>
      <c r="E116" s="15"/>
      <c r="F116" s="77"/>
    </row>
  </sheetData>
  <autoFilter ref="A1:F75" xr:uid="{00000000-0009-0000-0000-00000C000000}"/>
  <dataValidations count="2">
    <dataValidation type="list" allowBlank="1" showErrorMessage="1" sqref="E2:E75" xr:uid="{00000000-0002-0000-0C00-000000000000}">
      <formula1>"Electricity Maps,Base Empreinte,IPCC,Ad-hoc,EPA,OID,NegaOctet,ABC"</formula1>
    </dataValidation>
    <dataValidation type="list" allowBlank="1" showErrorMessage="1" sqref="D2:D75" xr:uid="{00000000-0002-0000-0C00-000001000000}">
      <formula1>"kgCO2e/kWh,kgCO2e/kg,kgCO2e/mL,kgCO2e/L,kgCO2e/km,kgCO2e/RDV,kgCO2e/colis,kgCO2e/€HT,kgCO2e/m2,kgCO2e/mail,kgCO2e/Go,kgCO2e/boîte,kgCO2e/unité"</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fitToPage="1"/>
  </sheetPr>
  <dimension ref="A1:O13"/>
  <sheetViews>
    <sheetView workbookViewId="0"/>
  </sheetViews>
  <sheetFormatPr baseColWidth="10" defaultColWidth="12.6640625" defaultRowHeight="15.75" customHeight="1" x14ac:dyDescent="0.25"/>
  <cols>
    <col min="1" max="1" width="25.6640625" customWidth="1"/>
    <col min="3" max="5" width="15.109375" customWidth="1"/>
    <col min="6" max="7" width="17.33203125" customWidth="1"/>
    <col min="8" max="8" width="8.33203125" customWidth="1"/>
    <col min="10" max="10" width="22.44140625" customWidth="1"/>
  </cols>
  <sheetData>
    <row r="1" spans="1:15" x14ac:dyDescent="0.25">
      <c r="A1" s="95" t="s">
        <v>255</v>
      </c>
      <c r="B1" s="95" t="s">
        <v>256</v>
      </c>
      <c r="C1" s="97" t="s">
        <v>257</v>
      </c>
      <c r="D1" s="85"/>
      <c r="E1" s="86"/>
      <c r="F1" s="95" t="s">
        <v>258</v>
      </c>
      <c r="G1" s="95" t="s">
        <v>259</v>
      </c>
      <c r="H1" s="4"/>
      <c r="I1" s="44" t="s">
        <v>260</v>
      </c>
      <c r="J1" s="44" t="s">
        <v>261</v>
      </c>
      <c r="K1" s="44" t="s">
        <v>262</v>
      </c>
      <c r="L1" s="44" t="s">
        <v>148</v>
      </c>
      <c r="M1" s="4"/>
      <c r="N1" s="4"/>
      <c r="O1" s="4"/>
    </row>
    <row r="2" spans="1:15" x14ac:dyDescent="0.25">
      <c r="A2" s="96"/>
      <c r="B2" s="96"/>
      <c r="C2" s="78" t="s">
        <v>263</v>
      </c>
      <c r="D2" s="78" t="s">
        <v>264</v>
      </c>
      <c r="E2" s="78" t="s">
        <v>265</v>
      </c>
      <c r="F2" s="96"/>
      <c r="G2" s="96"/>
      <c r="H2" s="4"/>
      <c r="I2" s="79" t="s">
        <v>263</v>
      </c>
      <c r="J2" s="79" t="s">
        <v>266</v>
      </c>
      <c r="K2" s="6">
        <v>2.21</v>
      </c>
      <c r="L2" s="6" t="s">
        <v>154</v>
      </c>
      <c r="M2" s="4"/>
      <c r="N2" s="4"/>
      <c r="O2" s="4"/>
    </row>
    <row r="3" spans="1:15" x14ac:dyDescent="0.25">
      <c r="A3" s="52" t="s">
        <v>98</v>
      </c>
      <c r="B3" s="13">
        <v>150</v>
      </c>
      <c r="C3" s="80">
        <v>0.8</v>
      </c>
      <c r="D3" s="80">
        <v>0.19</v>
      </c>
      <c r="E3" s="80">
        <v>0.01</v>
      </c>
      <c r="F3" s="81">
        <f t="shared" ref="F3:F7" si="0">B3*C3*$K$2+B3*D3*$K$3+B3*E3*$K$4</f>
        <v>709.98</v>
      </c>
      <c r="G3" s="81">
        <f t="shared" ref="G3:G11" si="1">F3/0.7</f>
        <v>1014.257142857143</v>
      </c>
      <c r="I3" s="74" t="s">
        <v>264</v>
      </c>
      <c r="J3" s="74" t="s">
        <v>267</v>
      </c>
      <c r="K3" s="13">
        <v>2.38</v>
      </c>
      <c r="L3" s="6" t="s">
        <v>154</v>
      </c>
    </row>
    <row r="4" spans="1:15" x14ac:dyDescent="0.25">
      <c r="A4" s="52" t="s">
        <v>100</v>
      </c>
      <c r="B4" s="13">
        <v>11</v>
      </c>
      <c r="C4" s="80">
        <v>0.8</v>
      </c>
      <c r="D4" s="80">
        <v>0.2</v>
      </c>
      <c r="E4" s="80">
        <v>0</v>
      </c>
      <c r="F4" s="81">
        <f t="shared" si="0"/>
        <v>24.684000000000001</v>
      </c>
      <c r="G4" s="81">
        <f t="shared" si="1"/>
        <v>35.262857142857143</v>
      </c>
      <c r="I4" s="69" t="s">
        <v>265</v>
      </c>
      <c r="J4" s="74" t="s">
        <v>268</v>
      </c>
      <c r="K4" s="13">
        <v>251.3</v>
      </c>
      <c r="L4" s="6" t="s">
        <v>154</v>
      </c>
    </row>
    <row r="5" spans="1:15" x14ac:dyDescent="0.25">
      <c r="A5" s="52" t="s">
        <v>99</v>
      </c>
      <c r="B5" s="13">
        <v>11</v>
      </c>
      <c r="C5" s="80">
        <v>0.05</v>
      </c>
      <c r="D5" s="80">
        <v>0.95</v>
      </c>
      <c r="E5" s="80">
        <v>0</v>
      </c>
      <c r="F5" s="81">
        <f t="shared" si="0"/>
        <v>26.086499999999997</v>
      </c>
      <c r="G5" s="81">
        <f t="shared" si="1"/>
        <v>37.26642857142857</v>
      </c>
    </row>
    <row r="6" spans="1:15" x14ac:dyDescent="0.25">
      <c r="A6" s="52" t="s">
        <v>101</v>
      </c>
      <c r="B6" s="13">
        <v>200</v>
      </c>
      <c r="C6" s="80">
        <v>0.8</v>
      </c>
      <c r="D6" s="80">
        <v>0.19</v>
      </c>
      <c r="E6" s="80">
        <v>0.01</v>
      </c>
      <c r="F6" s="81">
        <f t="shared" si="0"/>
        <v>946.6400000000001</v>
      </c>
      <c r="G6" s="81">
        <f t="shared" si="1"/>
        <v>1352.3428571428574</v>
      </c>
    </row>
    <row r="7" spans="1:15" x14ac:dyDescent="0.25">
      <c r="A7" s="52" t="s">
        <v>102</v>
      </c>
      <c r="B7" s="13">
        <v>35</v>
      </c>
      <c r="C7" s="80">
        <v>0.8</v>
      </c>
      <c r="D7" s="80">
        <v>0.19</v>
      </c>
      <c r="E7" s="80">
        <v>0.01</v>
      </c>
      <c r="F7" s="81">
        <f t="shared" si="0"/>
        <v>165.66200000000001</v>
      </c>
      <c r="G7" s="81">
        <f t="shared" si="1"/>
        <v>236.66000000000003</v>
      </c>
    </row>
    <row r="8" spans="1:15" x14ac:dyDescent="0.25">
      <c r="A8" s="47" t="s">
        <v>103</v>
      </c>
      <c r="B8" s="82">
        <v>0.5</v>
      </c>
      <c r="C8" s="80">
        <v>0.05</v>
      </c>
      <c r="D8" s="80">
        <v>0.85</v>
      </c>
      <c r="E8" s="80">
        <v>0.01</v>
      </c>
      <c r="F8" s="81" t="e">
        <f t="array" aca="1" ref="F8" ca="1">(B8*C8*$K$2+B8*D8*$K$3+B8*E8*$K$4)+_xludf.XLOOKUP("Ordinateur portable",'Facteurs démission (FE)'!A:A,'Facteurs démission (FE)'!C:C)</f>
        <v>#NAME?</v>
      </c>
      <c r="G8" s="81" t="e">
        <f t="shared" ca="1" si="1"/>
        <v>#NAME?</v>
      </c>
    </row>
    <row r="9" spans="1:15" x14ac:dyDescent="0.25">
      <c r="A9" s="52" t="s">
        <v>104</v>
      </c>
      <c r="B9" s="13">
        <v>45</v>
      </c>
      <c r="C9" s="80">
        <v>0.8</v>
      </c>
      <c r="D9" s="80">
        <v>0.19</v>
      </c>
      <c r="E9" s="80">
        <v>0.01</v>
      </c>
      <c r="F9" s="81">
        <f t="shared" ref="F9:F11" si="2">B9*C9*$K$2+B9*D9*$K$3+B9*E9*$K$4</f>
        <v>212.99400000000003</v>
      </c>
      <c r="G9" s="81">
        <f t="shared" si="1"/>
        <v>304.27714285714291</v>
      </c>
    </row>
    <row r="10" spans="1:15" x14ac:dyDescent="0.25">
      <c r="A10" s="52" t="s">
        <v>105</v>
      </c>
      <c r="B10" s="13">
        <v>40</v>
      </c>
      <c r="C10" s="80">
        <v>0.9</v>
      </c>
      <c r="D10" s="80">
        <v>0.09</v>
      </c>
      <c r="E10" s="80">
        <v>0.01</v>
      </c>
      <c r="F10" s="81">
        <f t="shared" si="2"/>
        <v>188.64800000000002</v>
      </c>
      <c r="G10" s="81">
        <f t="shared" si="1"/>
        <v>269.49714285714293</v>
      </c>
    </row>
    <row r="11" spans="1:15" x14ac:dyDescent="0.25">
      <c r="A11" s="52" t="s">
        <v>106</v>
      </c>
      <c r="B11" s="13">
        <v>25</v>
      </c>
      <c r="C11" s="80">
        <v>0.8</v>
      </c>
      <c r="D11" s="80">
        <v>0.19</v>
      </c>
      <c r="E11" s="80">
        <v>0.01</v>
      </c>
      <c r="F11" s="81">
        <f t="shared" si="2"/>
        <v>118.33000000000001</v>
      </c>
      <c r="G11" s="81">
        <f t="shared" si="1"/>
        <v>169.04285714285717</v>
      </c>
    </row>
    <row r="13" spans="1:15" x14ac:dyDescent="0.25">
      <c r="A13" s="83" t="s">
        <v>269</v>
      </c>
    </row>
  </sheetData>
  <mergeCells count="5">
    <mergeCell ref="A1:A2"/>
    <mergeCell ref="B1:B2"/>
    <mergeCell ref="C1:E1"/>
    <mergeCell ref="F1:F2"/>
    <mergeCell ref="G1:G2"/>
  </mergeCell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4D79"/>
    <outlinePr summaryBelow="0" summaryRight="0"/>
    <pageSetUpPr fitToPage="1"/>
  </sheetPr>
  <dimension ref="A1:J140"/>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s>
  <sheetData>
    <row r="1" spans="1:10" ht="13.2" x14ac:dyDescent="0.25">
      <c r="A1" s="1" t="s">
        <v>10</v>
      </c>
      <c r="E1" s="9"/>
      <c r="F1" s="9"/>
      <c r="G1" s="9"/>
      <c r="H1" s="9"/>
      <c r="I1" s="9"/>
      <c r="J1" s="9"/>
    </row>
    <row r="2" spans="1:10" ht="30" customHeight="1" x14ac:dyDescent="0.25">
      <c r="A2" s="84" t="s">
        <v>11</v>
      </c>
      <c r="B2" s="85"/>
      <c r="C2" s="85"/>
      <c r="D2" s="86"/>
      <c r="E2" s="9"/>
      <c r="F2" s="9"/>
      <c r="G2" s="9"/>
      <c r="H2" s="9"/>
      <c r="I2" s="9"/>
      <c r="J2" s="9"/>
    </row>
    <row r="3" spans="1:10" ht="17.25" customHeight="1" x14ac:dyDescent="0.25">
      <c r="A3" s="10" t="s">
        <v>12</v>
      </c>
      <c r="B3" s="10" t="s">
        <v>13</v>
      </c>
      <c r="C3" s="10" t="s">
        <v>14</v>
      </c>
      <c r="D3" s="10" t="s">
        <v>15</v>
      </c>
      <c r="E3" s="9"/>
      <c r="F3" s="9"/>
      <c r="G3" s="9"/>
      <c r="H3" s="9"/>
      <c r="I3" s="9"/>
      <c r="J3" s="9"/>
    </row>
    <row r="4" spans="1:10" ht="13.2" x14ac:dyDescent="0.25">
      <c r="A4" s="11" t="s">
        <v>16</v>
      </c>
      <c r="B4" s="12"/>
      <c r="C4" s="13" t="s">
        <v>17</v>
      </c>
      <c r="D4" s="14" t="e">
        <f t="array" aca="1" ref="D4" ca="1">_xludf.XLOOKUP(A4,'Facteurs démission (FE)'!A:A,'Facteurs démission (FE)'!C:C)*B4</f>
        <v>#NAME?</v>
      </c>
      <c r="E4" s="9"/>
      <c r="F4" s="9"/>
      <c r="G4" s="9"/>
      <c r="H4" s="9"/>
      <c r="I4" s="9"/>
      <c r="J4" s="9"/>
    </row>
    <row r="5" spans="1:10" ht="13.2" x14ac:dyDescent="0.25">
      <c r="E5" s="9"/>
      <c r="F5" s="9"/>
      <c r="G5" s="9"/>
      <c r="H5" s="9"/>
      <c r="I5" s="9"/>
      <c r="J5" s="9"/>
    </row>
    <row r="6" spans="1:10" ht="13.2" x14ac:dyDescent="0.25">
      <c r="E6" s="9"/>
      <c r="F6" s="9"/>
      <c r="G6" s="9"/>
      <c r="H6" s="9"/>
      <c r="I6" s="9"/>
      <c r="J6" s="9"/>
    </row>
    <row r="7" spans="1:10" ht="13.2" x14ac:dyDescent="0.25">
      <c r="A7" s="1" t="s">
        <v>18</v>
      </c>
      <c r="E7" s="9"/>
      <c r="F7" s="9"/>
      <c r="G7" s="9"/>
      <c r="H7" s="9"/>
      <c r="I7" s="9"/>
      <c r="J7" s="9"/>
    </row>
    <row r="8" spans="1:10" ht="31.5" customHeight="1" x14ac:dyDescent="0.25">
      <c r="A8" s="84" t="s">
        <v>19</v>
      </c>
      <c r="B8" s="85"/>
      <c r="C8" s="85"/>
      <c r="D8" s="86"/>
      <c r="E8" s="9"/>
      <c r="F8" s="9"/>
      <c r="G8" s="9"/>
      <c r="H8" s="9"/>
      <c r="I8" s="9"/>
      <c r="J8" s="9"/>
    </row>
    <row r="9" spans="1:10" ht="13.2" x14ac:dyDescent="0.25">
      <c r="A9" s="10" t="s">
        <v>12</v>
      </c>
      <c r="B9" s="10" t="s">
        <v>13</v>
      </c>
      <c r="C9" s="10" t="s">
        <v>14</v>
      </c>
      <c r="D9" s="10" t="s">
        <v>15</v>
      </c>
    </row>
    <row r="10" spans="1:10" ht="13.2" x14ac:dyDescent="0.25">
      <c r="A10" s="12" t="s">
        <v>20</v>
      </c>
      <c r="B10" s="12"/>
      <c r="C10" s="13" t="s">
        <v>17</v>
      </c>
      <c r="D10" s="14" t="e">
        <f t="array" aca="1" ref="D10" ca="1">_xludf.XLOOKUP(A10,'Facteurs démission (FE)'!A:A,'Facteurs démission (FE)'!C:C)*B10</f>
        <v>#NAME?</v>
      </c>
    </row>
    <row r="11" spans="1:10" ht="13.2" x14ac:dyDescent="0.25">
      <c r="A11" s="15"/>
      <c r="B11" s="15"/>
      <c r="C11" s="15"/>
    </row>
    <row r="13" spans="1:10" ht="13.2" x14ac:dyDescent="0.25">
      <c r="A13" s="15"/>
      <c r="B13" s="15"/>
      <c r="C13" s="15"/>
    </row>
    <row r="14" spans="1:10" ht="13.2" x14ac:dyDescent="0.25">
      <c r="A14" s="15"/>
      <c r="B14" s="15"/>
      <c r="C14" s="15"/>
    </row>
    <row r="15" spans="1:10" ht="30" customHeight="1" x14ac:dyDescent="0.25">
      <c r="A15" s="15"/>
      <c r="B15" s="15"/>
      <c r="C15" s="15"/>
    </row>
    <row r="16" spans="1:10" ht="13.2" x14ac:dyDescent="0.25">
      <c r="A16" s="15"/>
      <c r="B16" s="15"/>
      <c r="C16" s="15"/>
    </row>
    <row r="17" spans="1:3" ht="13.2" x14ac:dyDescent="0.25">
      <c r="A17" s="15"/>
      <c r="B17" s="15"/>
      <c r="C17" s="15"/>
    </row>
    <row r="18" spans="1:3" ht="13.2" x14ac:dyDescent="0.25">
      <c r="A18" s="15"/>
      <c r="B18" s="15"/>
      <c r="C18" s="15"/>
    </row>
    <row r="19" spans="1:3" ht="13.2" x14ac:dyDescent="0.25">
      <c r="A19" s="15"/>
      <c r="B19" s="15"/>
      <c r="C19" s="15"/>
    </row>
    <row r="20" spans="1:3" ht="13.2" x14ac:dyDescent="0.25">
      <c r="A20" s="15"/>
      <c r="B20" s="15"/>
      <c r="C20" s="15"/>
    </row>
    <row r="21" spans="1:3" ht="13.2" x14ac:dyDescent="0.25">
      <c r="A21" s="15"/>
      <c r="B21" s="15"/>
      <c r="C21" s="15"/>
    </row>
    <row r="22" spans="1:3" ht="13.2" x14ac:dyDescent="0.25">
      <c r="A22" s="15"/>
      <c r="B22" s="15"/>
      <c r="C22" s="15"/>
    </row>
    <row r="23" spans="1:3" ht="13.2" x14ac:dyDescent="0.25">
      <c r="A23" s="15"/>
      <c r="B23" s="15"/>
      <c r="C23" s="15"/>
    </row>
    <row r="24" spans="1:3" ht="30.75" customHeight="1" x14ac:dyDescent="0.25">
      <c r="A24" s="15"/>
      <c r="B24" s="15"/>
      <c r="C24" s="15"/>
    </row>
    <row r="25" spans="1:3" ht="13.2" x14ac:dyDescent="0.25">
      <c r="A25" s="15"/>
      <c r="B25" s="15"/>
      <c r="C25" s="15"/>
    </row>
    <row r="26" spans="1:3" ht="13.2" x14ac:dyDescent="0.25">
      <c r="A26" s="15"/>
      <c r="B26" s="15"/>
      <c r="C26" s="15"/>
    </row>
    <row r="27" spans="1:3" ht="13.2" x14ac:dyDescent="0.25">
      <c r="A27" s="15"/>
      <c r="B27" s="15"/>
      <c r="C27" s="15"/>
    </row>
    <row r="28" spans="1:3" ht="13.2" x14ac:dyDescent="0.25">
      <c r="A28" s="15"/>
      <c r="B28" s="15"/>
      <c r="C28" s="15"/>
    </row>
    <row r="29" spans="1:3" ht="13.2" x14ac:dyDescent="0.25">
      <c r="A29" s="15"/>
      <c r="B29" s="15"/>
      <c r="C29" s="15"/>
    </row>
    <row r="30" spans="1:3" ht="13.2" x14ac:dyDescent="0.25">
      <c r="A30" s="15"/>
      <c r="B30" s="15"/>
      <c r="C30" s="15"/>
    </row>
    <row r="31" spans="1:3" ht="13.2" x14ac:dyDescent="0.25">
      <c r="A31" s="15"/>
      <c r="B31" s="15"/>
      <c r="C31" s="15"/>
    </row>
    <row r="32" spans="1:3" ht="13.2" x14ac:dyDescent="0.25">
      <c r="A32" s="15"/>
      <c r="B32" s="15"/>
      <c r="C32" s="15"/>
    </row>
    <row r="33" spans="1:3" ht="13.2" x14ac:dyDescent="0.25">
      <c r="A33" s="15"/>
      <c r="B33" s="15"/>
      <c r="C33" s="15"/>
    </row>
    <row r="34" spans="1:3" ht="13.2" x14ac:dyDescent="0.25">
      <c r="A34" s="15"/>
      <c r="B34" s="15"/>
      <c r="C34" s="15"/>
    </row>
    <row r="35" spans="1:3" ht="13.2" x14ac:dyDescent="0.25">
      <c r="A35" s="15"/>
      <c r="B35" s="15"/>
      <c r="C35" s="15"/>
    </row>
    <row r="36" spans="1:3" ht="13.2" x14ac:dyDescent="0.25">
      <c r="A36" s="15"/>
      <c r="B36" s="15"/>
      <c r="C36" s="15"/>
    </row>
    <row r="37" spans="1:3" ht="30.75" customHeight="1" x14ac:dyDescent="0.25">
      <c r="A37" s="15"/>
      <c r="B37" s="15"/>
      <c r="C37" s="15"/>
    </row>
    <row r="38" spans="1:3" ht="13.2" x14ac:dyDescent="0.25">
      <c r="A38" s="15"/>
      <c r="B38" s="15"/>
      <c r="C38" s="15"/>
    </row>
    <row r="39" spans="1:3" ht="13.2" x14ac:dyDescent="0.25">
      <c r="A39" s="15"/>
      <c r="B39" s="15"/>
      <c r="C39" s="15"/>
    </row>
    <row r="40" spans="1:3" ht="13.2" x14ac:dyDescent="0.25">
      <c r="A40" s="15"/>
      <c r="B40" s="15"/>
      <c r="C40" s="15"/>
    </row>
    <row r="41" spans="1:3" ht="13.2" x14ac:dyDescent="0.25">
      <c r="A41" s="15"/>
      <c r="B41" s="15"/>
      <c r="C41" s="15"/>
    </row>
    <row r="42" spans="1:3" ht="13.2" x14ac:dyDescent="0.25">
      <c r="A42" s="15"/>
      <c r="B42" s="15"/>
      <c r="C42" s="15"/>
    </row>
    <row r="43" spans="1:3" ht="13.2" x14ac:dyDescent="0.25">
      <c r="A43" s="15"/>
      <c r="B43" s="15"/>
      <c r="C43" s="15"/>
    </row>
    <row r="44" spans="1:3" ht="13.2" x14ac:dyDescent="0.25">
      <c r="A44" s="15"/>
      <c r="B44" s="15"/>
      <c r="C44" s="15"/>
    </row>
    <row r="45" spans="1:3" ht="13.2" x14ac:dyDescent="0.25">
      <c r="A45" s="15"/>
      <c r="B45" s="15"/>
      <c r="C45" s="15"/>
    </row>
    <row r="46" spans="1:3" ht="13.2" x14ac:dyDescent="0.25">
      <c r="A46" s="15"/>
      <c r="B46" s="15"/>
      <c r="C46" s="15"/>
    </row>
    <row r="47" spans="1:3" ht="13.2" x14ac:dyDescent="0.25">
      <c r="A47" s="15"/>
      <c r="B47" s="15"/>
      <c r="C47" s="15"/>
    </row>
    <row r="48" spans="1:3" ht="13.2" x14ac:dyDescent="0.25">
      <c r="A48" s="15"/>
      <c r="B48" s="15"/>
      <c r="C48" s="15"/>
    </row>
    <row r="49" spans="1:3" ht="13.2" x14ac:dyDescent="0.25">
      <c r="A49" s="15"/>
      <c r="B49" s="15"/>
      <c r="C49" s="15"/>
    </row>
    <row r="50" spans="1:3" ht="33.75" customHeight="1" x14ac:dyDescent="0.25">
      <c r="A50" s="15"/>
      <c r="B50" s="15"/>
      <c r="C50" s="15"/>
    </row>
    <row r="51" spans="1:3" ht="13.2" x14ac:dyDescent="0.25">
      <c r="A51" s="15"/>
      <c r="B51" s="15"/>
      <c r="C51" s="15"/>
    </row>
    <row r="52" spans="1:3" ht="13.2" x14ac:dyDescent="0.25">
      <c r="A52" s="15"/>
      <c r="B52" s="15"/>
      <c r="C52" s="15"/>
    </row>
    <row r="53" spans="1:3" ht="13.2" x14ac:dyDescent="0.25">
      <c r="A53" s="15"/>
      <c r="B53" s="15"/>
      <c r="C53" s="15"/>
    </row>
    <row r="54" spans="1:3" ht="13.2" x14ac:dyDescent="0.25">
      <c r="A54" s="15"/>
      <c r="B54" s="15"/>
      <c r="C54" s="15"/>
    </row>
    <row r="55" spans="1:3" ht="30.75" customHeight="1" x14ac:dyDescent="0.25">
      <c r="A55" s="15"/>
      <c r="B55" s="15"/>
      <c r="C55" s="15"/>
    </row>
    <row r="56" spans="1:3" ht="13.2" x14ac:dyDescent="0.25">
      <c r="A56" s="15"/>
      <c r="B56" s="15"/>
      <c r="C56" s="15"/>
    </row>
    <row r="57" spans="1:3" ht="13.2" x14ac:dyDescent="0.25">
      <c r="A57" s="15"/>
      <c r="B57" s="15"/>
      <c r="C57" s="15"/>
    </row>
    <row r="58" spans="1:3" ht="13.2" x14ac:dyDescent="0.25">
      <c r="A58" s="15"/>
      <c r="B58" s="15"/>
      <c r="C58" s="15"/>
    </row>
    <row r="59" spans="1:3" ht="13.2" x14ac:dyDescent="0.25">
      <c r="A59" s="15"/>
      <c r="B59" s="15"/>
      <c r="C59" s="15"/>
    </row>
    <row r="60" spans="1:3" ht="13.2" x14ac:dyDescent="0.25">
      <c r="A60" s="15"/>
      <c r="B60" s="15"/>
      <c r="C60" s="15"/>
    </row>
    <row r="61" spans="1:3" ht="13.2" x14ac:dyDescent="0.25">
      <c r="A61" s="15"/>
      <c r="B61" s="15"/>
      <c r="C61" s="15"/>
    </row>
    <row r="62" spans="1:3" ht="13.2" x14ac:dyDescent="0.25">
      <c r="A62" s="15"/>
      <c r="B62" s="15"/>
      <c r="C62" s="15"/>
    </row>
    <row r="63" spans="1:3" ht="13.2" x14ac:dyDescent="0.25">
      <c r="A63" s="15"/>
      <c r="B63" s="15"/>
      <c r="C63" s="15"/>
    </row>
    <row r="64" spans="1:3" ht="13.2" hidden="1" x14ac:dyDescent="0.25">
      <c r="A64" s="15"/>
      <c r="B64" s="15"/>
      <c r="C64" s="15"/>
    </row>
    <row r="65" spans="1:3" ht="13.2" hidden="1" x14ac:dyDescent="0.25">
      <c r="A65" s="15"/>
      <c r="B65" s="15"/>
      <c r="C65" s="15"/>
    </row>
    <row r="66" spans="1:3" ht="30.75" hidden="1" customHeight="1" x14ac:dyDescent="0.25">
      <c r="A66" s="15"/>
      <c r="B66" s="15"/>
      <c r="C66" s="15"/>
    </row>
    <row r="67" spans="1:3" ht="13.2" hidden="1" x14ac:dyDescent="0.25">
      <c r="A67" s="15"/>
      <c r="B67" s="15"/>
      <c r="C67" s="15"/>
    </row>
    <row r="68" spans="1:3" ht="13.2" hidden="1" x14ac:dyDescent="0.25">
      <c r="A68" s="15"/>
      <c r="B68" s="15"/>
      <c r="C68" s="15"/>
    </row>
    <row r="69" spans="1:3" ht="13.2" hidden="1" x14ac:dyDescent="0.25">
      <c r="A69" s="15"/>
      <c r="B69" s="15"/>
      <c r="C69" s="15"/>
    </row>
    <row r="70" spans="1:3" ht="13.2" hidden="1" x14ac:dyDescent="0.25">
      <c r="A70" s="15"/>
      <c r="B70" s="15"/>
      <c r="C70" s="15"/>
    </row>
    <row r="71" spans="1:3" ht="13.2" hidden="1" x14ac:dyDescent="0.25">
      <c r="A71" s="15"/>
      <c r="B71" s="15"/>
      <c r="C71" s="15"/>
    </row>
    <row r="72" spans="1:3" ht="13.2" hidden="1" x14ac:dyDescent="0.25">
      <c r="A72" s="15"/>
      <c r="B72" s="15"/>
      <c r="C72" s="15"/>
    </row>
    <row r="73" spans="1:3" ht="13.2" hidden="1" x14ac:dyDescent="0.25">
      <c r="A73" s="15"/>
      <c r="B73" s="15"/>
      <c r="C73" s="15"/>
    </row>
    <row r="74" spans="1:3" ht="13.2" x14ac:dyDescent="0.25">
      <c r="A74" s="15"/>
      <c r="B74" s="15"/>
      <c r="C74" s="15"/>
    </row>
    <row r="75" spans="1:3" ht="13.2" x14ac:dyDescent="0.25">
      <c r="A75" s="15"/>
      <c r="B75" s="15"/>
      <c r="C75" s="15"/>
    </row>
    <row r="76" spans="1:3" ht="31.5" customHeight="1" x14ac:dyDescent="0.25">
      <c r="A76" s="15"/>
      <c r="B76" s="15"/>
      <c r="C76" s="15"/>
    </row>
    <row r="77" spans="1:3" ht="13.2" x14ac:dyDescent="0.25">
      <c r="A77" s="15"/>
      <c r="B77" s="15"/>
      <c r="C77" s="15"/>
    </row>
    <row r="78" spans="1:3" ht="13.2" x14ac:dyDescent="0.25">
      <c r="A78" s="15"/>
      <c r="B78" s="15"/>
      <c r="C78" s="15"/>
    </row>
    <row r="79" spans="1:3" ht="13.2" x14ac:dyDescent="0.25">
      <c r="A79" s="15"/>
      <c r="B79" s="15"/>
      <c r="C79" s="15"/>
    </row>
    <row r="80" spans="1:3" ht="13.2" x14ac:dyDescent="0.25">
      <c r="A80" s="15"/>
      <c r="B80" s="15"/>
      <c r="C80" s="15"/>
    </row>
    <row r="81" spans="1:3" ht="13.2" x14ac:dyDescent="0.25">
      <c r="A81" s="15"/>
      <c r="B81" s="15"/>
      <c r="C81" s="15"/>
    </row>
    <row r="82" spans="1:3" ht="13.2" x14ac:dyDescent="0.25">
      <c r="A82" s="15"/>
      <c r="B82" s="15"/>
      <c r="C82" s="15"/>
    </row>
    <row r="83" spans="1:3" ht="13.2" x14ac:dyDescent="0.25">
      <c r="A83" s="15"/>
      <c r="B83" s="15"/>
      <c r="C83" s="15"/>
    </row>
    <row r="84" spans="1:3" ht="13.2" x14ac:dyDescent="0.25">
      <c r="A84" s="15"/>
      <c r="B84" s="15"/>
      <c r="C84" s="15"/>
    </row>
    <row r="85" spans="1:3" ht="13.2" x14ac:dyDescent="0.25">
      <c r="A85" s="15"/>
      <c r="B85" s="15"/>
      <c r="C85" s="15"/>
    </row>
    <row r="86" spans="1:3" ht="13.2" x14ac:dyDescent="0.25">
      <c r="A86" s="15"/>
      <c r="B86" s="15"/>
      <c r="C86" s="15"/>
    </row>
    <row r="87" spans="1:3" ht="13.2" x14ac:dyDescent="0.25">
      <c r="A87" s="15"/>
      <c r="B87" s="15"/>
      <c r="C87" s="15"/>
    </row>
    <row r="88" spans="1:3" ht="13.2" x14ac:dyDescent="0.25">
      <c r="A88" s="15"/>
      <c r="B88" s="15"/>
      <c r="C88" s="15"/>
    </row>
    <row r="89" spans="1:3" ht="13.2" x14ac:dyDescent="0.25">
      <c r="A89" s="15"/>
      <c r="B89" s="15"/>
      <c r="C89" s="15"/>
    </row>
    <row r="90" spans="1:3" ht="13.2" x14ac:dyDescent="0.25">
      <c r="A90" s="15"/>
      <c r="B90" s="15"/>
      <c r="C90" s="15"/>
    </row>
    <row r="91" spans="1:3" ht="13.2" x14ac:dyDescent="0.25">
      <c r="A91" s="15"/>
      <c r="B91" s="15"/>
      <c r="C91" s="15"/>
    </row>
    <row r="92" spans="1:3" ht="13.2" x14ac:dyDescent="0.25">
      <c r="A92" s="15"/>
      <c r="B92" s="15"/>
      <c r="C92" s="15"/>
    </row>
    <row r="93" spans="1:3" ht="13.2" x14ac:dyDescent="0.25">
      <c r="A93" s="15"/>
      <c r="B93" s="15"/>
      <c r="C93" s="15"/>
    </row>
    <row r="94" spans="1:3" ht="13.2" x14ac:dyDescent="0.25">
      <c r="A94" s="15"/>
      <c r="B94" s="15"/>
      <c r="C94" s="15"/>
    </row>
    <row r="95" spans="1:3" ht="13.2" x14ac:dyDescent="0.25">
      <c r="A95" s="15"/>
      <c r="B95" s="15"/>
      <c r="C95" s="15"/>
    </row>
    <row r="96" spans="1:3" ht="13.2" x14ac:dyDescent="0.25">
      <c r="A96" s="15"/>
      <c r="B96" s="15"/>
      <c r="C96" s="15"/>
    </row>
    <row r="97" spans="1:3" ht="13.2" x14ac:dyDescent="0.25">
      <c r="A97" s="15"/>
      <c r="B97" s="15"/>
      <c r="C97" s="15"/>
    </row>
    <row r="98" spans="1:3" ht="13.2" x14ac:dyDescent="0.25">
      <c r="A98" s="15"/>
      <c r="B98" s="15"/>
      <c r="C98" s="15"/>
    </row>
    <row r="99" spans="1:3" ht="13.2" x14ac:dyDescent="0.25">
      <c r="A99" s="15"/>
      <c r="B99" s="15"/>
      <c r="C99" s="15"/>
    </row>
    <row r="100" spans="1:3" ht="13.2" x14ac:dyDescent="0.25">
      <c r="A100" s="15"/>
      <c r="B100" s="15"/>
      <c r="C100" s="15"/>
    </row>
    <row r="101" spans="1:3" ht="13.2" x14ac:dyDescent="0.25">
      <c r="A101" s="15"/>
      <c r="B101" s="15"/>
      <c r="C101" s="15"/>
    </row>
    <row r="102" spans="1:3" ht="13.2" x14ac:dyDescent="0.25">
      <c r="A102" s="15"/>
      <c r="B102" s="15"/>
      <c r="C102" s="15"/>
    </row>
    <row r="103" spans="1:3" ht="13.2" x14ac:dyDescent="0.25">
      <c r="A103" s="15"/>
      <c r="B103" s="15"/>
      <c r="C103" s="15"/>
    </row>
    <row r="104" spans="1:3" ht="13.2" x14ac:dyDescent="0.25">
      <c r="A104" s="15"/>
      <c r="B104" s="15"/>
      <c r="C104" s="15"/>
    </row>
    <row r="105" spans="1:3" ht="13.2" x14ac:dyDescent="0.25">
      <c r="A105" s="15"/>
      <c r="B105" s="15"/>
      <c r="C105" s="15"/>
    </row>
    <row r="106" spans="1:3" ht="13.2" x14ac:dyDescent="0.25">
      <c r="A106" s="15"/>
      <c r="B106" s="15"/>
      <c r="C106" s="15"/>
    </row>
    <row r="107" spans="1:3" ht="30" customHeight="1" x14ac:dyDescent="0.25">
      <c r="A107" s="15"/>
      <c r="B107" s="15"/>
      <c r="C107" s="15"/>
    </row>
    <row r="108" spans="1:3" ht="13.2" x14ac:dyDescent="0.25">
      <c r="A108" s="15"/>
      <c r="B108" s="15"/>
      <c r="C108" s="15"/>
    </row>
    <row r="109" spans="1:3" ht="13.2" x14ac:dyDescent="0.25">
      <c r="A109" s="15"/>
      <c r="B109" s="15"/>
      <c r="C109" s="15"/>
    </row>
    <row r="110" spans="1:3" ht="13.2" x14ac:dyDescent="0.25">
      <c r="A110" s="15"/>
      <c r="B110" s="15"/>
      <c r="C110" s="15"/>
    </row>
    <row r="111" spans="1:3" ht="13.2" x14ac:dyDescent="0.25">
      <c r="A111" s="15"/>
      <c r="B111" s="15"/>
      <c r="C111" s="15"/>
    </row>
    <row r="112" spans="1:3" ht="30.75" customHeight="1" x14ac:dyDescent="0.25">
      <c r="A112" s="15"/>
      <c r="B112" s="15"/>
      <c r="C112" s="15"/>
    </row>
    <row r="113" spans="1:3" ht="13.2" x14ac:dyDescent="0.25">
      <c r="A113" s="15"/>
      <c r="B113" s="15"/>
      <c r="C113" s="15"/>
    </row>
    <row r="114" spans="1:3" ht="13.2" x14ac:dyDescent="0.25">
      <c r="A114" s="15"/>
      <c r="B114" s="15"/>
      <c r="C114" s="15"/>
    </row>
    <row r="115" spans="1:3" ht="13.2" x14ac:dyDescent="0.25">
      <c r="A115" s="15"/>
      <c r="B115" s="15"/>
      <c r="C115" s="15"/>
    </row>
    <row r="116" spans="1:3" ht="13.2" x14ac:dyDescent="0.25">
      <c r="A116" s="15"/>
      <c r="B116" s="15"/>
      <c r="C116" s="15"/>
    </row>
    <row r="117" spans="1:3" ht="13.2" x14ac:dyDescent="0.25">
      <c r="A117" s="15"/>
      <c r="B117" s="15"/>
      <c r="C117" s="15"/>
    </row>
    <row r="118" spans="1:3" ht="32.25" customHeight="1" x14ac:dyDescent="0.25">
      <c r="A118" s="15"/>
      <c r="B118" s="15"/>
      <c r="C118" s="15"/>
    </row>
    <row r="119" spans="1:3" ht="13.2" x14ac:dyDescent="0.25">
      <c r="A119" s="15"/>
      <c r="B119" s="15"/>
      <c r="C119" s="15"/>
    </row>
    <row r="120" spans="1:3" ht="13.2" x14ac:dyDescent="0.25">
      <c r="A120" s="15"/>
      <c r="B120" s="15"/>
      <c r="C120" s="15"/>
    </row>
    <row r="121" spans="1:3" ht="13.2" x14ac:dyDescent="0.25">
      <c r="A121" s="15"/>
      <c r="B121" s="15"/>
      <c r="C121" s="15"/>
    </row>
    <row r="122" spans="1:3" ht="13.2" x14ac:dyDescent="0.25">
      <c r="A122" s="15"/>
      <c r="B122" s="15"/>
      <c r="C122" s="15"/>
    </row>
    <row r="123" spans="1:3" ht="13.2" x14ac:dyDescent="0.25">
      <c r="A123" s="15"/>
      <c r="B123" s="15"/>
      <c r="C123" s="15"/>
    </row>
    <row r="124" spans="1:3" ht="13.2" x14ac:dyDescent="0.25">
      <c r="A124" s="15"/>
      <c r="B124" s="15"/>
      <c r="C124" s="15"/>
    </row>
    <row r="125" spans="1:3" ht="13.2" x14ac:dyDescent="0.25">
      <c r="A125" s="15"/>
      <c r="B125" s="15"/>
      <c r="C125" s="15"/>
    </row>
    <row r="126" spans="1:3" ht="13.2" x14ac:dyDescent="0.25">
      <c r="A126" s="15"/>
      <c r="B126" s="15"/>
      <c r="C126" s="15"/>
    </row>
    <row r="127" spans="1:3" ht="13.2" x14ac:dyDescent="0.25">
      <c r="A127" s="15"/>
      <c r="B127" s="15"/>
      <c r="C127" s="15"/>
    </row>
    <row r="128" spans="1:3" ht="13.2" x14ac:dyDescent="0.25">
      <c r="A128" s="15"/>
      <c r="B128" s="15"/>
      <c r="C128" s="15"/>
    </row>
    <row r="129" spans="1:3" ht="13.2" x14ac:dyDescent="0.25">
      <c r="A129" s="15"/>
      <c r="B129" s="15"/>
      <c r="C129" s="15"/>
    </row>
    <row r="130" spans="1:3" ht="13.2" x14ac:dyDescent="0.25">
      <c r="A130" s="15"/>
      <c r="B130" s="15"/>
      <c r="C130" s="15"/>
    </row>
    <row r="131" spans="1:3" ht="13.2" x14ac:dyDescent="0.25">
      <c r="A131" s="15"/>
      <c r="B131" s="15"/>
      <c r="C131" s="15"/>
    </row>
    <row r="132" spans="1:3" ht="13.2" x14ac:dyDescent="0.25">
      <c r="A132" s="15"/>
      <c r="B132" s="15"/>
      <c r="C132" s="15"/>
    </row>
    <row r="133" spans="1:3" ht="13.2" x14ac:dyDescent="0.25">
      <c r="A133" s="15"/>
      <c r="B133" s="15"/>
      <c r="C133" s="15"/>
    </row>
    <row r="134" spans="1:3" ht="13.2" x14ac:dyDescent="0.25">
      <c r="A134" s="15"/>
      <c r="B134" s="15"/>
      <c r="C134" s="15"/>
    </row>
    <row r="135" spans="1:3" ht="13.2" x14ac:dyDescent="0.25">
      <c r="A135" s="15"/>
      <c r="B135" s="15"/>
      <c r="C135" s="15"/>
    </row>
    <row r="136" spans="1:3" ht="13.2" x14ac:dyDescent="0.25">
      <c r="A136" s="15"/>
      <c r="B136" s="15"/>
      <c r="C136" s="15"/>
    </row>
    <row r="137" spans="1:3" ht="13.2" x14ac:dyDescent="0.25">
      <c r="A137" s="15"/>
      <c r="B137" s="15"/>
      <c r="C137" s="15"/>
    </row>
    <row r="138" spans="1:3" ht="13.2" x14ac:dyDescent="0.25">
      <c r="A138" s="15"/>
      <c r="B138" s="15"/>
      <c r="C138" s="15"/>
    </row>
    <row r="139" spans="1:3" ht="13.2" x14ac:dyDescent="0.25">
      <c r="A139" s="15"/>
      <c r="B139" s="15"/>
      <c r="C139" s="15"/>
    </row>
    <row r="140" spans="1:3" ht="13.2" x14ac:dyDescent="0.25">
      <c r="A140" s="15"/>
      <c r="B140" s="15"/>
      <c r="C140" s="15"/>
    </row>
  </sheetData>
  <mergeCells count="2">
    <mergeCell ref="A2:D2"/>
    <mergeCell ref="A8:D8"/>
  </mergeCells>
  <dataValidations count="1">
    <dataValidation type="list" allowBlank="1" showErrorMessage="1" sqref="A10" xr:uid="{00000000-0002-0000-0200-000000000000}">
      <formula1>"Gaz naturel,Fioul,Biomasse"</formula1>
    </dataValidation>
  </dataValidations>
  <printOptions horizontalCentered="1" gridLines="1"/>
  <pageMargins left="0.7" right="0.7" top="0.75" bottom="0.75" header="0" footer="0"/>
  <pageSetup paperSize="9" fitToHeight="0" pageOrder="overThenDown" orientation="landscape" cellComments="atEnd"/>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74EA7"/>
    <outlinePr summaryBelow="0" summaryRight="0"/>
    <pageSetUpPr fitToPage="1"/>
  </sheetPr>
  <dimension ref="A1:K138"/>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16.6640625" customWidth="1"/>
  </cols>
  <sheetData>
    <row r="1" spans="1:11" ht="36.75" customHeight="1" x14ac:dyDescent="0.25">
      <c r="A1" s="16" t="s">
        <v>21</v>
      </c>
      <c r="B1" s="9"/>
      <c r="C1" s="9"/>
      <c r="D1" s="9"/>
      <c r="E1" s="9"/>
      <c r="F1" s="9"/>
      <c r="G1" s="9"/>
      <c r="H1" s="9"/>
      <c r="I1" s="9"/>
      <c r="J1" s="9"/>
      <c r="K1" s="9"/>
    </row>
    <row r="2" spans="1:11" ht="30" customHeight="1" x14ac:dyDescent="0.25">
      <c r="A2" s="87" t="s">
        <v>22</v>
      </c>
      <c r="B2" s="85"/>
      <c r="C2" s="85"/>
      <c r="D2" s="86"/>
      <c r="E2" s="9"/>
      <c r="F2" s="9"/>
      <c r="G2" s="9"/>
      <c r="H2" s="9"/>
      <c r="I2" s="9"/>
      <c r="J2" s="9"/>
      <c r="K2" s="9"/>
    </row>
    <row r="3" spans="1:11" ht="17.25" customHeight="1" x14ac:dyDescent="0.25">
      <c r="A3" s="17" t="s">
        <v>12</v>
      </c>
      <c r="B3" s="17" t="s">
        <v>13</v>
      </c>
      <c r="C3" s="17" t="s">
        <v>14</v>
      </c>
      <c r="D3" s="17" t="s">
        <v>15</v>
      </c>
      <c r="E3" s="18"/>
      <c r="F3" s="9"/>
      <c r="G3" s="9"/>
      <c r="H3" s="9"/>
      <c r="I3" s="9"/>
      <c r="J3" s="9"/>
      <c r="K3" s="9"/>
    </row>
    <row r="4" spans="1:11" ht="13.2" x14ac:dyDescent="0.25">
      <c r="A4" s="19" t="s">
        <v>1</v>
      </c>
      <c r="B4" s="19"/>
      <c r="C4" s="20" t="s">
        <v>23</v>
      </c>
      <c r="D4" s="14" t="e">
        <f t="array" aca="1" ref="D4" ca="1">IF(A4="Valeur par défaut",_xludf.XLOOKUP("R-410a",'Facteurs démission (FE)'!A:A,'Facteurs démission (FE)'!C:C)*B4,_xludf.XLOOKUP(A4,'Facteurs démission (FE)'!A:A,'Facteurs démission (FE)'!C:C)*B4)</f>
        <v>#NAME?</v>
      </c>
      <c r="E4" s="18"/>
      <c r="F4" s="9"/>
      <c r="G4" s="9"/>
      <c r="H4" s="9"/>
      <c r="I4" s="9"/>
      <c r="J4" s="9"/>
      <c r="K4" s="9"/>
    </row>
    <row r="5" spans="1:11" ht="13.2" x14ac:dyDescent="0.25">
      <c r="A5" s="21"/>
      <c r="B5" s="15"/>
      <c r="C5" s="15"/>
      <c r="D5" s="15"/>
      <c r="E5" s="18"/>
    </row>
    <row r="6" spans="1:11" ht="13.2" x14ac:dyDescent="0.25">
      <c r="A6" s="21"/>
      <c r="B6" s="15"/>
      <c r="C6" s="15"/>
      <c r="D6" s="15"/>
      <c r="E6" s="18"/>
    </row>
    <row r="7" spans="1:11" ht="13.2" x14ac:dyDescent="0.25">
      <c r="A7" s="22" t="s">
        <v>24</v>
      </c>
      <c r="B7" s="15"/>
      <c r="C7" s="15"/>
      <c r="D7" s="15"/>
      <c r="E7" s="18"/>
    </row>
    <row r="8" spans="1:11" ht="31.5" customHeight="1" x14ac:dyDescent="0.25">
      <c r="A8" s="87" t="s">
        <v>25</v>
      </c>
      <c r="B8" s="85"/>
      <c r="C8" s="85"/>
      <c r="D8" s="86"/>
      <c r="E8" s="9"/>
      <c r="F8" s="9"/>
      <c r="G8" s="9"/>
      <c r="H8" s="9"/>
      <c r="I8" s="9"/>
      <c r="J8" s="9"/>
      <c r="K8" s="9"/>
    </row>
    <row r="9" spans="1:11" ht="13.2" x14ac:dyDescent="0.25">
      <c r="A9" s="17" t="s">
        <v>12</v>
      </c>
      <c r="B9" s="17" t="s">
        <v>13</v>
      </c>
      <c r="C9" s="17" t="s">
        <v>14</v>
      </c>
      <c r="D9" s="17" t="s">
        <v>15</v>
      </c>
      <c r="E9" s="18"/>
    </row>
    <row r="10" spans="1:11" ht="13.2" x14ac:dyDescent="0.25">
      <c r="A10" s="19" t="s">
        <v>26</v>
      </c>
      <c r="B10" s="19"/>
      <c r="C10" s="13" t="s">
        <v>27</v>
      </c>
      <c r="D10" s="14" t="e">
        <f t="array" aca="1" ref="D10" ca="1">_xludf.XLOOKUP(A10,'Facteurs démission (FE)'!A:A,'Facteurs démission (FE)'!C:C)*B10</f>
        <v>#NAME?</v>
      </c>
      <c r="E10" s="18"/>
    </row>
    <row r="11" spans="1:11" ht="13.2" x14ac:dyDescent="0.25">
      <c r="A11" s="15"/>
      <c r="B11" s="15"/>
      <c r="C11" s="15"/>
      <c r="D11" s="15"/>
      <c r="E11" s="18"/>
    </row>
    <row r="12" spans="1:11" ht="13.2" x14ac:dyDescent="0.25">
      <c r="A12" s="15"/>
      <c r="B12" s="15"/>
      <c r="C12" s="15"/>
      <c r="D12" s="15"/>
      <c r="E12" s="18"/>
    </row>
    <row r="13" spans="1:11" ht="13.2" x14ac:dyDescent="0.25">
      <c r="A13" s="23" t="s">
        <v>28</v>
      </c>
      <c r="B13" s="15"/>
      <c r="C13" s="15"/>
      <c r="D13" s="15"/>
      <c r="E13" s="18"/>
    </row>
    <row r="14" spans="1:11" ht="30" customHeight="1" x14ac:dyDescent="0.25">
      <c r="A14" s="87" t="s">
        <v>29</v>
      </c>
      <c r="B14" s="85"/>
      <c r="C14" s="85"/>
      <c r="D14" s="86"/>
      <c r="E14" s="18"/>
    </row>
    <row r="15" spans="1:11" ht="13.2" x14ac:dyDescent="0.25">
      <c r="A15" s="17" t="s">
        <v>12</v>
      </c>
      <c r="B15" s="17" t="s">
        <v>13</v>
      </c>
      <c r="C15" s="17" t="s">
        <v>14</v>
      </c>
      <c r="D15" s="17" t="s">
        <v>15</v>
      </c>
      <c r="E15" s="18"/>
    </row>
    <row r="16" spans="1:11" ht="13.2" x14ac:dyDescent="0.25">
      <c r="A16" s="11" t="s">
        <v>29</v>
      </c>
      <c r="B16" s="19"/>
      <c r="C16" s="13" t="s">
        <v>30</v>
      </c>
      <c r="D16" s="14" t="e">
        <f t="array" aca="1" ref="D16" ca="1">_xludf.XLOOKUP(A16,'Facteurs démission (FE)'!A:A,'Facteurs démission (FE)'!C:C)*B16</f>
        <v>#NAME?</v>
      </c>
      <c r="E16" s="18"/>
    </row>
    <row r="17" spans="1:5" ht="13.2" x14ac:dyDescent="0.25">
      <c r="A17" s="15"/>
      <c r="B17" s="15"/>
      <c r="C17" s="15"/>
      <c r="D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30.75" customHeight="1" x14ac:dyDescent="0.25">
      <c r="A22" s="15"/>
      <c r="B22" s="15"/>
      <c r="C22" s="15"/>
      <c r="E22" s="18"/>
    </row>
    <row r="23" spans="1:5" ht="13.2" x14ac:dyDescent="0.25">
      <c r="A23" s="15"/>
      <c r="B23" s="15"/>
      <c r="C23" s="15"/>
      <c r="E23" s="18"/>
    </row>
    <row r="24" spans="1:5" ht="13.2"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30.75" customHeight="1" x14ac:dyDescent="0.25">
      <c r="A35" s="15"/>
      <c r="B35" s="15"/>
      <c r="C35" s="15"/>
      <c r="E35" s="18"/>
    </row>
    <row r="36" spans="1:5" ht="13.2" x14ac:dyDescent="0.25">
      <c r="A36" s="15"/>
      <c r="B36" s="15"/>
      <c r="C36" s="15"/>
      <c r="E36" s="18"/>
    </row>
    <row r="37" spans="1:5" ht="13.2"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33.75" customHeight="1" x14ac:dyDescent="0.25">
      <c r="A48" s="15"/>
      <c r="B48" s="15"/>
      <c r="C48" s="15"/>
      <c r="E48" s="18"/>
    </row>
    <row r="49" spans="1:5" ht="13.2" x14ac:dyDescent="0.25">
      <c r="A49" s="15"/>
      <c r="B49" s="15"/>
      <c r="C49" s="15"/>
      <c r="E49" s="18"/>
    </row>
    <row r="50" spans="1:5" ht="13.2" x14ac:dyDescent="0.25">
      <c r="A50" s="15"/>
      <c r="B50" s="15"/>
      <c r="C50" s="15"/>
      <c r="E50" s="18"/>
    </row>
    <row r="51" spans="1:5" ht="13.2" x14ac:dyDescent="0.25">
      <c r="A51" s="15"/>
      <c r="B51" s="15"/>
      <c r="C51" s="15"/>
      <c r="E51" s="18"/>
    </row>
    <row r="52" spans="1:5" ht="13.2" x14ac:dyDescent="0.25">
      <c r="A52" s="15"/>
      <c r="B52" s="15"/>
      <c r="C52" s="15"/>
      <c r="E52" s="18"/>
    </row>
    <row r="53" spans="1:5" ht="30.75" customHeight="1" x14ac:dyDescent="0.25">
      <c r="A53" s="15"/>
      <c r="B53" s="15"/>
      <c r="C53" s="15"/>
      <c r="E53" s="18"/>
    </row>
    <row r="54" spans="1:5" ht="13.2" x14ac:dyDescent="0.25">
      <c r="A54" s="15"/>
      <c r="B54" s="15"/>
      <c r="C54" s="15"/>
      <c r="E54" s="18"/>
    </row>
    <row r="55" spans="1:5" ht="13.2"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hidden="1" x14ac:dyDescent="0.25">
      <c r="A62" s="15"/>
      <c r="B62" s="15"/>
      <c r="C62" s="15"/>
      <c r="E62" s="18"/>
    </row>
    <row r="63" spans="1:5" ht="13.2" hidden="1" x14ac:dyDescent="0.25">
      <c r="A63" s="15"/>
      <c r="B63" s="15"/>
      <c r="C63" s="15"/>
      <c r="E63" s="18"/>
    </row>
    <row r="64" spans="1:5" ht="30.75" hidden="1" customHeight="1" x14ac:dyDescent="0.25">
      <c r="A64" s="15"/>
      <c r="B64" s="15"/>
      <c r="C64" s="15"/>
      <c r="E64" s="18"/>
    </row>
    <row r="65" spans="1:5" ht="13.2" hidden="1" x14ac:dyDescent="0.25">
      <c r="A65" s="15"/>
      <c r="B65" s="15"/>
      <c r="C65" s="15"/>
      <c r="E65" s="18"/>
    </row>
    <row r="66" spans="1:5" ht="13.2" hidden="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x14ac:dyDescent="0.25">
      <c r="A72" s="15"/>
      <c r="B72" s="15"/>
      <c r="C72" s="15"/>
      <c r="E72" s="18"/>
    </row>
    <row r="73" spans="1:5" ht="13.2" x14ac:dyDescent="0.25">
      <c r="A73" s="15"/>
      <c r="B73" s="15"/>
      <c r="C73" s="15"/>
      <c r="E73" s="18"/>
    </row>
    <row r="74" spans="1:5" ht="31.5" customHeight="1" x14ac:dyDescent="0.25">
      <c r="A74" s="15"/>
      <c r="B74" s="15"/>
      <c r="C74" s="15"/>
      <c r="E74" s="18"/>
    </row>
    <row r="75" spans="1:5" ht="13.2" x14ac:dyDescent="0.25">
      <c r="A75" s="15"/>
      <c r="B75" s="15"/>
      <c r="C75" s="15"/>
      <c r="E75" s="18"/>
    </row>
    <row r="76" spans="1:5" ht="13.2"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30" customHeight="1" x14ac:dyDescent="0.25">
      <c r="A105" s="15"/>
      <c r="B105" s="15"/>
      <c r="C105" s="15"/>
      <c r="E105" s="18"/>
    </row>
    <row r="106" spans="1:5" ht="13.2" x14ac:dyDescent="0.25">
      <c r="A106" s="15"/>
      <c r="B106" s="15"/>
      <c r="C106" s="15"/>
      <c r="E106" s="18"/>
    </row>
    <row r="107" spans="1:5" ht="13.2" x14ac:dyDescent="0.25">
      <c r="A107" s="15"/>
      <c r="B107" s="15"/>
      <c r="C107" s="15"/>
      <c r="E107" s="18"/>
    </row>
    <row r="108" spans="1:5" ht="13.2" x14ac:dyDescent="0.25">
      <c r="A108" s="15"/>
      <c r="B108" s="15"/>
      <c r="C108" s="15"/>
      <c r="E108" s="18"/>
    </row>
    <row r="109" spans="1:5" ht="13.2" x14ac:dyDescent="0.25">
      <c r="A109" s="15"/>
      <c r="B109" s="15"/>
      <c r="C109" s="15"/>
      <c r="E109" s="18"/>
    </row>
    <row r="110" spans="1:5" ht="30.75" customHeight="1" x14ac:dyDescent="0.25">
      <c r="A110" s="15"/>
      <c r="B110" s="15"/>
      <c r="C110" s="15"/>
      <c r="E110" s="18"/>
    </row>
    <row r="111" spans="1:5" ht="13.2" x14ac:dyDescent="0.25">
      <c r="A111" s="15"/>
      <c r="B111" s="15"/>
      <c r="C111" s="15"/>
      <c r="E111" s="18"/>
    </row>
    <row r="112" spans="1:5" ht="13.2"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32.25" customHeight="1" x14ac:dyDescent="0.25">
      <c r="A116" s="15"/>
      <c r="B116" s="15"/>
      <c r="C116" s="15"/>
      <c r="E116" s="18"/>
    </row>
    <row r="117" spans="1:5" ht="13.2" x14ac:dyDescent="0.25">
      <c r="A117" s="15"/>
      <c r="B117" s="15"/>
      <c r="C117" s="15"/>
      <c r="E117" s="18"/>
    </row>
    <row r="118" spans="1:5" ht="13.2"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sheetData>
  <mergeCells count="3">
    <mergeCell ref="A2:D2"/>
    <mergeCell ref="A8:D8"/>
    <mergeCell ref="A14:D14"/>
  </mergeCells>
  <dataValidations count="3">
    <dataValidation type="list" allowBlank="1" showErrorMessage="1" sqref="A4" xr:uid="{00000000-0002-0000-0300-000000000000}">
      <formula1>"Valeur par défaut,R-410a,R-134a,R-32,R-290"</formula1>
    </dataValidation>
    <dataValidation type="list" allowBlank="1" showErrorMessage="1" sqref="C4" xr:uid="{00000000-0002-0000-0300-000001000000}">
      <formula1>"kg,m2"</formula1>
    </dataValidation>
    <dataValidation type="list" allowBlank="1" showErrorMessage="1" sqref="A10" xr:uid="{00000000-0002-0000-0300-000002000000}">
      <formula1>"Butane / Propane,Tétrafluoréthane"</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69138"/>
    <outlinePr summaryBelow="0" summaryRight="0"/>
    <pageSetUpPr fitToPage="1"/>
  </sheetPr>
  <dimension ref="A1:K140"/>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16.6640625" customWidth="1"/>
  </cols>
  <sheetData>
    <row r="1" spans="1:11" ht="30.75" customHeight="1" x14ac:dyDescent="0.25">
      <c r="A1" s="16" t="s">
        <v>31</v>
      </c>
      <c r="B1" s="9"/>
      <c r="C1" s="9"/>
      <c r="D1" s="9"/>
      <c r="E1" s="9"/>
      <c r="F1" s="9"/>
      <c r="G1" s="9"/>
      <c r="H1" s="9"/>
      <c r="I1" s="9"/>
      <c r="J1" s="9"/>
      <c r="K1" s="9"/>
    </row>
    <row r="2" spans="1:11" ht="30" customHeight="1" x14ac:dyDescent="0.25">
      <c r="A2" s="88" t="s">
        <v>32</v>
      </c>
      <c r="B2" s="85"/>
      <c r="C2" s="85"/>
      <c r="D2" s="86"/>
      <c r="E2" s="9"/>
      <c r="F2" s="9"/>
      <c r="G2" s="9"/>
      <c r="H2" s="9"/>
      <c r="I2" s="9"/>
      <c r="J2" s="9"/>
      <c r="K2" s="9"/>
    </row>
    <row r="3" spans="1:11" ht="17.25" customHeight="1" x14ac:dyDescent="0.25">
      <c r="A3" s="24" t="s">
        <v>12</v>
      </c>
      <c r="B3" s="24" t="s">
        <v>13</v>
      </c>
      <c r="C3" s="24" t="s">
        <v>14</v>
      </c>
      <c r="D3" s="24" t="s">
        <v>15</v>
      </c>
      <c r="E3" s="9"/>
      <c r="F3" s="9"/>
      <c r="G3" s="9"/>
      <c r="H3" s="9"/>
      <c r="I3" s="9"/>
      <c r="J3" s="9"/>
      <c r="K3" s="9"/>
    </row>
    <row r="4" spans="1:11" ht="13.2" x14ac:dyDescent="0.25">
      <c r="A4" s="11" t="str">
        <f>IF(C4="L","Ordures ménagères (L)","Ordures ménagères (kg)")</f>
        <v>Ordures ménagères (kg)</v>
      </c>
      <c r="B4" s="25"/>
      <c r="C4" s="26" t="s">
        <v>23</v>
      </c>
      <c r="D4" s="27" t="e">
        <f t="array" aca="1" ref="D4" ca="1">_xludf.XLOOKUP(A4,'Facteurs démission (FE)'!A:A,'Facteurs démission (FE)'!C:C)*B4*IF(GENERAL!$C$5="",GENERAL!$B$5,GENERAL!$C$5)</f>
        <v>#NAME?</v>
      </c>
      <c r="E4" s="9"/>
      <c r="F4" s="9"/>
      <c r="G4" s="9"/>
      <c r="H4" s="9"/>
      <c r="I4" s="9"/>
      <c r="J4" s="9"/>
      <c r="K4" s="9"/>
    </row>
    <row r="5" spans="1:11" ht="13.2" x14ac:dyDescent="0.25">
      <c r="A5" s="28"/>
      <c r="B5" s="15"/>
      <c r="C5" s="15"/>
      <c r="E5" s="18"/>
    </row>
    <row r="6" spans="1:11" ht="13.2" x14ac:dyDescent="0.25">
      <c r="A6" s="28"/>
      <c r="B6" s="15"/>
      <c r="C6" s="15"/>
      <c r="E6" s="18"/>
    </row>
    <row r="7" spans="1:11" ht="13.2" x14ac:dyDescent="0.25">
      <c r="A7" s="16" t="s">
        <v>33</v>
      </c>
      <c r="B7" s="15"/>
      <c r="C7" s="15"/>
      <c r="E7" s="18"/>
    </row>
    <row r="8" spans="1:11" ht="31.5" customHeight="1" x14ac:dyDescent="0.25">
      <c r="A8" s="88" t="s">
        <v>34</v>
      </c>
      <c r="B8" s="85"/>
      <c r="C8" s="85"/>
      <c r="D8" s="86"/>
      <c r="E8" s="9"/>
      <c r="F8" s="9"/>
      <c r="G8" s="9"/>
      <c r="H8" s="9"/>
      <c r="I8" s="9"/>
      <c r="J8" s="9"/>
      <c r="K8" s="9"/>
    </row>
    <row r="9" spans="1:11" ht="13.2" x14ac:dyDescent="0.25">
      <c r="A9" s="24" t="s">
        <v>12</v>
      </c>
      <c r="B9" s="24" t="s">
        <v>13</v>
      </c>
      <c r="C9" s="24" t="s">
        <v>14</v>
      </c>
      <c r="D9" s="24" t="s">
        <v>15</v>
      </c>
      <c r="E9" s="18"/>
    </row>
    <row r="10" spans="1:11" ht="13.2" x14ac:dyDescent="0.25">
      <c r="A10" s="11" t="str">
        <f>IF(C10="L","Papier / Carton (L)","Papier / Carton (kg)")</f>
        <v>Papier / Carton (kg)</v>
      </c>
      <c r="B10" s="25"/>
      <c r="C10" s="26" t="s">
        <v>23</v>
      </c>
      <c r="D10" s="29" t="e">
        <f t="array" aca="1" ref="D10" ca="1">_xludf.XLOOKUP(A10,'Facteurs démission (FE)'!A:A,'Facteurs démission (FE)'!C:C)*B10*IF(GENERAL!$C$5="",GENERAL!$B$5,GENERAL!$C$5)</f>
        <v>#NAME?</v>
      </c>
      <c r="E10" s="18"/>
    </row>
    <row r="11" spans="1:11" ht="13.2" x14ac:dyDescent="0.25">
      <c r="A11" s="11" t="str">
        <f>IF(C11="L","Plastique (L)","Plastique (kg)")</f>
        <v>Plastique (kg)</v>
      </c>
      <c r="B11" s="25"/>
      <c r="C11" s="26" t="s">
        <v>23</v>
      </c>
      <c r="D11" s="29" t="e">
        <f t="array" aca="1" ref="D11" ca="1">_xludf.XLOOKUP(A11,'Facteurs démission (FE)'!A:A,'Facteurs démission (FE)'!C:C)*B11*IF(GENERAL!$C$5="",GENERAL!$B$5,GENERAL!$C$5)</f>
        <v>#NAME?</v>
      </c>
      <c r="E11" s="18"/>
    </row>
    <row r="12" spans="1:11" ht="13.2" x14ac:dyDescent="0.25">
      <c r="A12" s="11" t="str">
        <f>IF(C12="L","Verre (L)","Verre (kg)")</f>
        <v>Verre (kg)</v>
      </c>
      <c r="B12" s="25"/>
      <c r="C12" s="26" t="s">
        <v>23</v>
      </c>
      <c r="D12" s="29" t="e">
        <f t="array" aca="1" ref="D12" ca="1">_xludf.XLOOKUP(A12,'Facteurs démission (FE)'!A:A,'Facteurs démission (FE)'!C:C)*B12*IF(GENERAL!$C$5="",GENERAL!$B$5,GENERAL!$C$5)</f>
        <v>#NAME?</v>
      </c>
      <c r="E12" s="18"/>
    </row>
    <row r="13" spans="1:11" ht="13.2" x14ac:dyDescent="0.25">
      <c r="A13" s="15"/>
      <c r="B13" s="15"/>
      <c r="C13" s="15"/>
      <c r="D13" s="30" t="e">
        <f ca="1">SUM(D10:D12)</f>
        <v>#NAME?</v>
      </c>
      <c r="E13" s="18"/>
    </row>
    <row r="14" spans="1:11" ht="13.2" x14ac:dyDescent="0.25">
      <c r="A14" s="15"/>
      <c r="B14" s="15"/>
      <c r="C14" s="15"/>
      <c r="E14" s="18"/>
    </row>
    <row r="15" spans="1:11" ht="13.2" x14ac:dyDescent="0.25">
      <c r="A15" s="16" t="s">
        <v>35</v>
      </c>
      <c r="B15" s="15"/>
      <c r="C15" s="15"/>
      <c r="E15" s="18"/>
    </row>
    <row r="16" spans="1:11" ht="30" customHeight="1" x14ac:dyDescent="0.25">
      <c r="A16" s="88" t="s">
        <v>36</v>
      </c>
      <c r="B16" s="85"/>
      <c r="C16" s="85"/>
      <c r="D16" s="86"/>
      <c r="E16" s="18"/>
    </row>
    <row r="17" spans="1:5" ht="13.2" x14ac:dyDescent="0.25">
      <c r="A17" s="24" t="s">
        <v>12</v>
      </c>
      <c r="B17" s="24" t="s">
        <v>13</v>
      </c>
      <c r="C17" s="24" t="s">
        <v>14</v>
      </c>
      <c r="D17" s="24" t="s">
        <v>15</v>
      </c>
      <c r="E17" s="18"/>
    </row>
    <row r="18" spans="1:5" ht="13.2" x14ac:dyDescent="0.25">
      <c r="A18" s="11" t="str">
        <f>IF(C18="L","DASRI (L)","DASRI (kg)")</f>
        <v>DASRI (kg)</v>
      </c>
      <c r="B18" s="25"/>
      <c r="C18" s="26" t="s">
        <v>23</v>
      </c>
      <c r="D18" s="27" t="e">
        <f t="array" aca="1" ref="D18" ca="1">_xludf.XLOOKUP(A18,'Facteurs démission (FE)'!A:A,'Facteurs démission (FE)'!C:C)*B18*IF(GENERAL!$C$5="",GENERAL!$B$5,GENERAL!$C$5)</f>
        <v>#NAME?</v>
      </c>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13.2" x14ac:dyDescent="0.25">
      <c r="A22" s="15"/>
      <c r="B22" s="15"/>
      <c r="C22" s="15"/>
      <c r="E22" s="18"/>
    </row>
    <row r="23" spans="1:5" ht="13.2" x14ac:dyDescent="0.25">
      <c r="A23" s="15"/>
      <c r="B23" s="15"/>
      <c r="C23" s="15"/>
      <c r="E23" s="18"/>
    </row>
    <row r="24" spans="1:5" ht="30.75" customHeight="1"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30.75" customHeight="1"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13.2" x14ac:dyDescent="0.25">
      <c r="A48" s="15"/>
      <c r="B48" s="15"/>
      <c r="C48" s="15"/>
      <c r="E48" s="18"/>
    </row>
    <row r="49" spans="1:5" ht="13.2" x14ac:dyDescent="0.25">
      <c r="A49" s="15"/>
      <c r="B49" s="15"/>
      <c r="C49" s="15"/>
      <c r="E49" s="18"/>
    </row>
    <row r="50" spans="1:5" ht="33.75" customHeight="1" x14ac:dyDescent="0.25">
      <c r="A50" s="15"/>
      <c r="B50" s="15"/>
      <c r="C50" s="15"/>
      <c r="E50" s="18"/>
    </row>
    <row r="51" spans="1:5" ht="13.2"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30.75" customHeight="1"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hidden="1" x14ac:dyDescent="0.25">
      <c r="A64" s="15"/>
      <c r="B64" s="15"/>
      <c r="C64" s="15"/>
      <c r="E64" s="18"/>
    </row>
    <row r="65" spans="1:5" ht="13.2" hidden="1" x14ac:dyDescent="0.25">
      <c r="A65" s="15"/>
      <c r="B65" s="15"/>
      <c r="C65" s="15"/>
      <c r="E65" s="18"/>
    </row>
    <row r="66" spans="1:5" ht="30.75" hidden="1" customHeight="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hidden="1" x14ac:dyDescent="0.25">
      <c r="A72" s="15"/>
      <c r="B72" s="15"/>
      <c r="C72" s="15"/>
      <c r="E72" s="18"/>
    </row>
    <row r="73" spans="1:5" ht="13.2" hidden="1" x14ac:dyDescent="0.25">
      <c r="A73" s="15"/>
      <c r="B73" s="15"/>
      <c r="C73" s="15"/>
      <c r="E73" s="18"/>
    </row>
    <row r="74" spans="1:5" ht="13.2" x14ac:dyDescent="0.25">
      <c r="A74" s="15"/>
      <c r="B74" s="15"/>
      <c r="C74" s="15"/>
      <c r="E74" s="18"/>
    </row>
    <row r="75" spans="1:5" ht="13.2" x14ac:dyDescent="0.25">
      <c r="A75" s="15"/>
      <c r="B75" s="15"/>
      <c r="C75" s="15"/>
      <c r="E75" s="18"/>
    </row>
    <row r="76" spans="1:5" ht="31.5" customHeight="1"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30" customHeight="1" x14ac:dyDescent="0.25">
      <c r="A107" s="15"/>
      <c r="B107" s="15"/>
      <c r="C107" s="15"/>
      <c r="E107" s="18"/>
    </row>
    <row r="108" spans="1:5" ht="13.2"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30.75" customHeight="1"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13.2" x14ac:dyDescent="0.25">
      <c r="A116" s="15"/>
      <c r="B116" s="15"/>
      <c r="C116" s="15"/>
      <c r="E116" s="18"/>
    </row>
    <row r="117" spans="1:5" ht="13.2" x14ac:dyDescent="0.25">
      <c r="A117" s="15"/>
      <c r="B117" s="15"/>
      <c r="C117" s="15"/>
      <c r="E117" s="18"/>
    </row>
    <row r="118" spans="1:5" ht="32.25" customHeight="1"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row r="139" spans="1:5" ht="13.2" x14ac:dyDescent="0.25">
      <c r="A139" s="15"/>
      <c r="B139" s="15"/>
      <c r="C139" s="15"/>
      <c r="E139" s="18"/>
    </row>
    <row r="140" spans="1:5" ht="13.2" x14ac:dyDescent="0.25">
      <c r="A140" s="15"/>
      <c r="B140" s="15"/>
      <c r="C140" s="15"/>
      <c r="E140" s="18"/>
    </row>
  </sheetData>
  <mergeCells count="3">
    <mergeCell ref="A2:D2"/>
    <mergeCell ref="A8:D8"/>
    <mergeCell ref="A16:D16"/>
  </mergeCells>
  <dataValidations count="1">
    <dataValidation type="list" allowBlank="1" showErrorMessage="1" sqref="C4 C10:C12 C18" xr:uid="{00000000-0002-0000-0400-000000000000}">
      <formula1>"kg,L"</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61C00"/>
    <outlinePr summaryBelow="0" summaryRight="0"/>
    <pageSetUpPr fitToPage="1"/>
  </sheetPr>
  <dimension ref="A1:K115"/>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77734375" customWidth="1"/>
    <col min="6" max="6" width="20.109375" customWidth="1"/>
    <col min="7" max="7" width="8.6640625" customWidth="1"/>
  </cols>
  <sheetData>
    <row r="1" spans="1:11" ht="29.25" customHeight="1" x14ac:dyDescent="0.25">
      <c r="A1" s="28" t="s">
        <v>37</v>
      </c>
      <c r="B1" s="9"/>
      <c r="C1" s="9"/>
      <c r="D1" s="9"/>
      <c r="E1" s="9"/>
      <c r="F1" s="9"/>
      <c r="G1" s="9"/>
      <c r="H1" s="9"/>
      <c r="I1" s="9"/>
      <c r="J1" s="9"/>
      <c r="K1" s="9"/>
    </row>
    <row r="2" spans="1:11" ht="30" customHeight="1" x14ac:dyDescent="0.25">
      <c r="A2" s="89" t="s">
        <v>38</v>
      </c>
      <c r="B2" s="85"/>
      <c r="C2" s="85"/>
      <c r="D2" s="86"/>
      <c r="E2" s="9"/>
      <c r="F2" s="9"/>
      <c r="G2" s="9"/>
      <c r="H2" s="9"/>
      <c r="I2" s="9"/>
      <c r="J2" s="9"/>
      <c r="K2" s="9"/>
    </row>
    <row r="3" spans="1:11" ht="17.25" customHeight="1" x14ac:dyDescent="0.25">
      <c r="A3" s="31" t="s">
        <v>12</v>
      </c>
      <c r="B3" s="31" t="s">
        <v>13</v>
      </c>
      <c r="C3" s="31" t="s">
        <v>14</v>
      </c>
      <c r="D3" s="31" t="s">
        <v>15</v>
      </c>
      <c r="E3" s="9"/>
      <c r="F3" s="9"/>
      <c r="G3" s="9"/>
      <c r="H3" s="9"/>
      <c r="I3" s="9"/>
      <c r="J3" s="9"/>
      <c r="K3" s="9"/>
    </row>
    <row r="4" spans="1:11" ht="13.2" x14ac:dyDescent="0.25">
      <c r="A4" s="13" t="s">
        <v>39</v>
      </c>
      <c r="B4" s="32"/>
      <c r="C4" s="11" t="s">
        <v>40</v>
      </c>
      <c r="D4" s="29" t="e">
        <f t="array" aca="1" ref="D4" ca="1">_xludf.XLOOKUP(A4,'Facteurs démission (FE)'!A:A,'Facteurs démission (FE)'!C:C)*B4*IF(GENERAL!$C$5="",GENERAL!$B$5,GENERAL!$C$5)</f>
        <v>#NAME?</v>
      </c>
      <c r="E4" s="9"/>
      <c r="F4" s="9"/>
      <c r="G4" s="9"/>
      <c r="H4" s="9"/>
      <c r="I4" s="9"/>
      <c r="J4" s="9"/>
      <c r="K4" s="9"/>
    </row>
    <row r="5" spans="1:11" ht="13.2" x14ac:dyDescent="0.25">
      <c r="A5" s="13" t="s">
        <v>41</v>
      </c>
      <c r="B5" s="32"/>
      <c r="C5" s="11" t="s">
        <v>40</v>
      </c>
      <c r="D5" s="29" t="e">
        <f t="array" aca="1" ref="D5" ca="1">_xludf.XLOOKUP(A5,'Facteurs démission (FE)'!A:A,'Facteurs démission (FE)'!C:C)*B5*IF(GENERAL!$C$5="",GENERAL!$B$5,GENERAL!$C$5)</f>
        <v>#NAME?</v>
      </c>
      <c r="E5" s="18"/>
    </row>
    <row r="6" spans="1:11" ht="13.2" x14ac:dyDescent="0.25">
      <c r="A6" s="13" t="s">
        <v>42</v>
      </c>
      <c r="B6" s="32"/>
      <c r="C6" s="11" t="s">
        <v>40</v>
      </c>
      <c r="D6" s="29" t="e">
        <f t="array" aca="1" ref="D6" ca="1">_xludf.XLOOKUP(A6,'Facteurs démission (FE)'!A:A,'Facteurs démission (FE)'!C:C)*B6*IF(GENERAL!$C$5="",GENERAL!$B$5,GENERAL!$C$5)</f>
        <v>#NAME?</v>
      </c>
      <c r="E6" s="18"/>
    </row>
    <row r="7" spans="1:11" ht="13.2" x14ac:dyDescent="0.25">
      <c r="A7" s="13" t="s">
        <v>43</v>
      </c>
      <c r="B7" s="32"/>
      <c r="C7" s="11" t="s">
        <v>40</v>
      </c>
      <c r="D7" s="29" t="e">
        <f t="array" aca="1" ref="D7" ca="1">_xludf.XLOOKUP(A7,'Facteurs démission (FE)'!A:A,'Facteurs démission (FE)'!C:C)*B7*IF(GENERAL!$C$5="",GENERAL!$B$5,GENERAL!$C$5)</f>
        <v>#NAME?</v>
      </c>
      <c r="E7" s="18"/>
    </row>
    <row r="8" spans="1:11" ht="13.2" x14ac:dyDescent="0.25">
      <c r="A8" s="13" t="s">
        <v>44</v>
      </c>
      <c r="B8" s="32"/>
      <c r="C8" s="11" t="s">
        <v>40</v>
      </c>
      <c r="D8" s="29" t="e">
        <f t="array" aca="1" ref="D8" ca="1">_xludf.XLOOKUP(A8,'Facteurs démission (FE)'!A:A,'Facteurs démission (FE)'!C:C)*B8*IF(GENERAL!$C$5="",GENERAL!$B$5,GENERAL!$C$5)</f>
        <v>#NAME?</v>
      </c>
      <c r="E8" s="18"/>
    </row>
    <row r="9" spans="1:11" ht="13.2" x14ac:dyDescent="0.25">
      <c r="A9" s="13" t="s">
        <v>45</v>
      </c>
      <c r="B9" s="32"/>
      <c r="C9" s="11" t="s">
        <v>40</v>
      </c>
      <c r="D9" s="29" t="e">
        <f t="array" aca="1" ref="D9" ca="1">_xludf.XLOOKUP(A9,'Facteurs démission (FE)'!A:A,'Facteurs démission (FE)'!C:C)*B9*IF(GENERAL!$C$5="",GENERAL!$B$5,GENERAL!$C$5)</f>
        <v>#NAME?</v>
      </c>
      <c r="E9" s="18"/>
    </row>
    <row r="10" spans="1:11" ht="13.2" x14ac:dyDescent="0.25">
      <c r="A10" s="13" t="s">
        <v>46</v>
      </c>
      <c r="B10" s="32"/>
      <c r="C10" s="11" t="s">
        <v>40</v>
      </c>
      <c r="D10" s="29">
        <v>0</v>
      </c>
      <c r="E10" s="18"/>
    </row>
    <row r="11" spans="1:11" ht="13.2" x14ac:dyDescent="0.25">
      <c r="A11" s="13" t="s">
        <v>47</v>
      </c>
      <c r="B11" s="32"/>
      <c r="C11" s="11" t="s">
        <v>40</v>
      </c>
      <c r="D11" s="29" t="e">
        <f t="array" aca="1" ref="D11" ca="1">_xludf.XLOOKUP(A11,'Facteurs démission (FE)'!A:A,'Facteurs démission (FE)'!C:C)*B11*IF(GENERAL!$C$5="",GENERAL!$B$5,GENERAL!$C$5)</f>
        <v>#NAME?</v>
      </c>
      <c r="E11" s="18"/>
    </row>
    <row r="12" spans="1:11" ht="13.2" x14ac:dyDescent="0.25">
      <c r="A12" s="15"/>
      <c r="B12" s="15"/>
      <c r="C12" s="15"/>
      <c r="D12" s="30" t="e">
        <f ca="1">SUM(D4:D11)</f>
        <v>#NAME?</v>
      </c>
      <c r="E12" s="18"/>
    </row>
    <row r="13" spans="1:11" ht="13.2" x14ac:dyDescent="0.25">
      <c r="A13" s="15"/>
      <c r="B13" s="15"/>
      <c r="C13" s="15"/>
      <c r="E13" s="18"/>
    </row>
    <row r="14" spans="1:11" ht="13.2" x14ac:dyDescent="0.25">
      <c r="A14" s="28" t="s">
        <v>48</v>
      </c>
      <c r="B14" s="15"/>
      <c r="C14" s="15"/>
      <c r="E14" s="18"/>
    </row>
    <row r="15" spans="1:11" ht="30.75" customHeight="1" x14ac:dyDescent="0.25">
      <c r="A15" s="89" t="s">
        <v>49</v>
      </c>
      <c r="B15" s="85"/>
      <c r="C15" s="85"/>
      <c r="D15" s="86"/>
      <c r="E15" s="18"/>
      <c r="F15" s="33" t="s">
        <v>50</v>
      </c>
      <c r="G15" s="34">
        <v>100</v>
      </c>
    </row>
    <row r="16" spans="1:11" ht="13.2" x14ac:dyDescent="0.25">
      <c r="A16" s="31" t="s">
        <v>12</v>
      </c>
      <c r="B16" s="31" t="s">
        <v>13</v>
      </c>
      <c r="C16" s="31" t="s">
        <v>14</v>
      </c>
      <c r="D16" s="31" t="s">
        <v>15</v>
      </c>
      <c r="E16" s="18"/>
    </row>
    <row r="17" spans="1:5" ht="13.2" x14ac:dyDescent="0.25">
      <c r="A17" s="13" t="s">
        <v>39</v>
      </c>
      <c r="B17" s="32"/>
      <c r="C17" s="11" t="s">
        <v>40</v>
      </c>
      <c r="D17" s="35" t="e">
        <f t="array" aca="1" ref="D17" ca="1">IF($G$15=0,"Détail non disponible",_xludf.XLOOKUP(A17,'Facteurs démission (FE)'!A:A,'Facteurs démission (FE)'!C:C)*B17*IF(GENERAL!$C$6="",GENERAL!$B$6,GENERAL!$C$6)/$G$15)</f>
        <v>#NAME?</v>
      </c>
      <c r="E17" s="18"/>
    </row>
    <row r="18" spans="1:5" ht="13.2" x14ac:dyDescent="0.25">
      <c r="A18" s="13" t="s">
        <v>41</v>
      </c>
      <c r="B18" s="32"/>
      <c r="C18" s="11" t="s">
        <v>40</v>
      </c>
      <c r="D18" s="35" t="e">
        <f t="array" aca="1" ref="D18" ca="1">IF($G$15=0,"Détail non disponible",_xludf.XLOOKUP(A18,'Facteurs démission (FE)'!A:A,'Facteurs démission (FE)'!C:C)*B18*IF(GENERAL!$C$6="",GENERAL!$B$6,GENERAL!$C$6)/$G$15)</f>
        <v>#NAME?</v>
      </c>
      <c r="E18" s="18"/>
    </row>
    <row r="19" spans="1:5" ht="13.2" x14ac:dyDescent="0.25">
      <c r="A19" s="13" t="s">
        <v>42</v>
      </c>
      <c r="B19" s="32"/>
      <c r="C19" s="11" t="s">
        <v>40</v>
      </c>
      <c r="D19" s="35" t="e">
        <f t="array" aca="1" ref="D19" ca="1">IF($G$15=0,"Détail non disponible",_xludf.XLOOKUP(A19,'Facteurs démission (FE)'!A:A,'Facteurs démission (FE)'!C:C)*B19*IF(GENERAL!$C$6="",GENERAL!$B$6,GENERAL!$C$6)/$G$15)</f>
        <v>#NAME?</v>
      </c>
      <c r="E19" s="18"/>
    </row>
    <row r="20" spans="1:5" ht="13.2" x14ac:dyDescent="0.25">
      <c r="A20" s="13" t="s">
        <v>43</v>
      </c>
      <c r="B20" s="32"/>
      <c r="C20" s="11" t="s">
        <v>40</v>
      </c>
      <c r="D20" s="35" t="e">
        <f t="array" aca="1" ref="D20" ca="1">IF($G$15=0,"Détail non disponible",_xludf.XLOOKUP(A20,'Facteurs démission (FE)'!A:A,'Facteurs démission (FE)'!C:C)*B20*IF(GENERAL!$C$6="",GENERAL!$B$6,GENERAL!$C$6)/$G$15)</f>
        <v>#NAME?</v>
      </c>
      <c r="E20" s="18"/>
    </row>
    <row r="21" spans="1:5" ht="13.2" x14ac:dyDescent="0.25">
      <c r="A21" s="13" t="s">
        <v>44</v>
      </c>
      <c r="B21" s="32"/>
      <c r="C21" s="11" t="s">
        <v>40</v>
      </c>
      <c r="D21" s="35" t="e">
        <f t="array" aca="1" ref="D21" ca="1">IF($G$15=0,"Détail non disponible",_xludf.XLOOKUP(A21,'Facteurs démission (FE)'!A:A,'Facteurs démission (FE)'!C:C)*B21*IF(GENERAL!$C$6="",GENERAL!$B$6,GENERAL!$C$6)/$G$15)</f>
        <v>#NAME?</v>
      </c>
      <c r="E21" s="18"/>
    </row>
    <row r="22" spans="1:5" ht="13.2" x14ac:dyDescent="0.25">
      <c r="A22" s="13" t="s">
        <v>45</v>
      </c>
      <c r="B22" s="32"/>
      <c r="C22" s="11" t="s">
        <v>40</v>
      </c>
      <c r="D22" s="35" t="e">
        <f t="array" aca="1" ref="D22" ca="1">IF($G$15=0,"Détail non disponible",_xludf.XLOOKUP(A22,'Facteurs démission (FE)'!A:A,'Facteurs démission (FE)'!C:C)*B22*IF(GENERAL!$C$6="",GENERAL!$B$6,GENERAL!$C$6)/$G$15)</f>
        <v>#NAME?</v>
      </c>
      <c r="E22" s="18"/>
    </row>
    <row r="23" spans="1:5" ht="13.2" x14ac:dyDescent="0.25">
      <c r="A23" s="13" t="s">
        <v>46</v>
      </c>
      <c r="B23" s="32"/>
      <c r="C23" s="11" t="s">
        <v>40</v>
      </c>
      <c r="D23" s="35">
        <f>IF($G$15=0,"Détail non disponible",0)</f>
        <v>0</v>
      </c>
      <c r="E23" s="18"/>
    </row>
    <row r="24" spans="1:5" ht="13.2" x14ac:dyDescent="0.25">
      <c r="A24" s="13" t="s">
        <v>47</v>
      </c>
      <c r="B24" s="32"/>
      <c r="C24" s="11" t="s">
        <v>40</v>
      </c>
      <c r="D24" s="35" t="e">
        <f t="array" aca="1" ref="D24" ca="1">IF($G$15=0,"Détail non disponible",_xludf.XLOOKUP(A24,'Facteurs démission (FE)'!A:A,'Facteurs démission (FE)'!C:C)*B24*IF(GENERAL!$C$6="",GENERAL!$B$6,GENERAL!$C$6)/$G$15)</f>
        <v>#NAME?</v>
      </c>
      <c r="E24" s="18"/>
    </row>
    <row r="25" spans="1:5" ht="13.2" x14ac:dyDescent="0.25">
      <c r="A25" s="15"/>
      <c r="B25" s="15"/>
      <c r="C25" s="15"/>
      <c r="D25" s="30" t="e">
        <f t="array" aca="1" ref="D25" ca="1">IF($G$15=0,IF(GENERAL!$C$6="",GENERAL!$B$6,GENERAL!$C$6)*_xludf.XLOOKUP("Transport patients - par RDV",'Facteurs démission (FE)'!A:A,'Facteurs démission (FE)'!C:C),SUM(D17:D24))</f>
        <v>#NAME?</v>
      </c>
      <c r="E25" s="18"/>
    </row>
    <row r="26" spans="1:5" ht="13.2" x14ac:dyDescent="0.25">
      <c r="A26" s="15"/>
      <c r="B26" s="15"/>
      <c r="C26" s="15"/>
      <c r="E26" s="18"/>
    </row>
    <row r="27" spans="1:5" ht="13.2" x14ac:dyDescent="0.25">
      <c r="A27" s="28" t="s">
        <v>51</v>
      </c>
      <c r="B27" s="15"/>
      <c r="C27" s="15"/>
      <c r="E27" s="18"/>
    </row>
    <row r="28" spans="1:5" ht="30.75" customHeight="1" x14ac:dyDescent="0.25">
      <c r="A28" s="89" t="s">
        <v>52</v>
      </c>
      <c r="B28" s="85"/>
      <c r="C28" s="85"/>
      <c r="D28" s="86"/>
      <c r="E28" s="18"/>
    </row>
    <row r="29" spans="1:5" ht="13.2" x14ac:dyDescent="0.25">
      <c r="A29" s="31" t="s">
        <v>12</v>
      </c>
      <c r="B29" s="31" t="s">
        <v>13</v>
      </c>
      <c r="C29" s="31" t="s">
        <v>14</v>
      </c>
      <c r="D29" s="31" t="s">
        <v>15</v>
      </c>
      <c r="E29" s="18"/>
    </row>
    <row r="30" spans="1:5" ht="13.2" x14ac:dyDescent="0.25">
      <c r="A30" s="13" t="s">
        <v>53</v>
      </c>
      <c r="B30" s="32"/>
      <c r="C30" s="11" t="s">
        <v>54</v>
      </c>
      <c r="D30" s="29" t="e">
        <f t="array" aca="1" ref="D30" ca="1">_xludf.XLOOKUP(A30,'Facteurs démission (FE)'!A:A,'Facteurs démission (FE)'!C:C)*B30*IF(GENERAL!$C$5="",GENERAL!$B$5,GENERAL!$C$5)</f>
        <v>#NAME?</v>
      </c>
      <c r="E30" s="18"/>
    </row>
    <row r="31" spans="1:5" ht="13.2" x14ac:dyDescent="0.25">
      <c r="A31" s="13" t="s">
        <v>55</v>
      </c>
      <c r="B31" s="32"/>
      <c r="C31" s="11" t="s">
        <v>54</v>
      </c>
      <c r="D31" s="29" t="e">
        <f t="array" aca="1" ref="D31" ca="1">_xludf.XLOOKUP(A31,'Facteurs démission (FE)'!A:A,'Facteurs démission (FE)'!C:C)*B31*IF(GENERAL!$C$5="",GENERAL!$B$5,GENERAL!$C$5)</f>
        <v>#NAME?</v>
      </c>
      <c r="E31" s="18"/>
    </row>
    <row r="32" spans="1:5" ht="13.2" x14ac:dyDescent="0.25">
      <c r="A32" s="15"/>
      <c r="B32" s="15"/>
      <c r="C32" s="15"/>
      <c r="D32" s="30" t="e">
        <f ca="1">SUM(D30:D31)</f>
        <v>#NAME?</v>
      </c>
      <c r="E32" s="18"/>
    </row>
    <row r="33" spans="1:5" ht="13.2" x14ac:dyDescent="0.25">
      <c r="A33" s="36" t="s">
        <v>56</v>
      </c>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13.2" x14ac:dyDescent="0.25">
      <c r="A37" s="15"/>
      <c r="B37" s="15"/>
      <c r="C37" s="15"/>
      <c r="E37" s="18"/>
    </row>
    <row r="38" spans="1:5" ht="13.2" x14ac:dyDescent="0.25">
      <c r="A38" s="15"/>
      <c r="B38" s="15"/>
      <c r="C38" s="15"/>
      <c r="E38" s="18"/>
    </row>
    <row r="39" spans="1:5" ht="13.2" hidden="1" x14ac:dyDescent="0.25">
      <c r="A39" s="15"/>
      <c r="B39" s="15"/>
      <c r="C39" s="15"/>
      <c r="E39" s="18"/>
    </row>
    <row r="40" spans="1:5" ht="13.2" hidden="1" x14ac:dyDescent="0.25">
      <c r="A40" s="15"/>
      <c r="B40" s="15"/>
      <c r="C40" s="15"/>
      <c r="E40" s="18"/>
    </row>
    <row r="41" spans="1:5" ht="30.75" hidden="1" customHeight="1" x14ac:dyDescent="0.25">
      <c r="A41" s="15"/>
      <c r="B41" s="15"/>
      <c r="C41" s="15"/>
      <c r="E41" s="18"/>
    </row>
    <row r="42" spans="1:5" ht="13.2" hidden="1" x14ac:dyDescent="0.25">
      <c r="A42" s="15"/>
      <c r="B42" s="15"/>
      <c r="C42" s="15"/>
      <c r="E42" s="18"/>
    </row>
    <row r="43" spans="1:5" ht="13.2" hidden="1" x14ac:dyDescent="0.25">
      <c r="A43" s="15"/>
      <c r="B43" s="15"/>
      <c r="C43" s="15"/>
      <c r="E43" s="18"/>
    </row>
    <row r="44" spans="1:5" ht="13.2" hidden="1" x14ac:dyDescent="0.25">
      <c r="A44" s="15"/>
      <c r="B44" s="15"/>
      <c r="C44" s="15"/>
      <c r="E44" s="18"/>
    </row>
    <row r="45" spans="1:5" ht="13.2" hidden="1" x14ac:dyDescent="0.25">
      <c r="A45" s="15"/>
      <c r="B45" s="15"/>
      <c r="C45" s="15"/>
      <c r="E45" s="18"/>
    </row>
    <row r="46" spans="1:5" ht="13.2" hidden="1" x14ac:dyDescent="0.25">
      <c r="A46" s="15"/>
      <c r="B46" s="15"/>
      <c r="C46" s="15"/>
      <c r="E46" s="18"/>
    </row>
    <row r="47" spans="1:5" ht="13.2" hidden="1" x14ac:dyDescent="0.25">
      <c r="A47" s="15"/>
      <c r="B47" s="15"/>
      <c r="C47" s="15"/>
      <c r="E47" s="18"/>
    </row>
    <row r="48" spans="1:5" ht="13.2" hidden="1" x14ac:dyDescent="0.25">
      <c r="A48" s="15"/>
      <c r="B48" s="15"/>
      <c r="C48" s="15"/>
      <c r="E48" s="18"/>
    </row>
    <row r="49" spans="1:5" ht="13.2" x14ac:dyDescent="0.25">
      <c r="A49" s="15"/>
      <c r="B49" s="15"/>
      <c r="C49" s="15"/>
      <c r="E49" s="18"/>
    </row>
    <row r="50" spans="1:5" ht="13.2" x14ac:dyDescent="0.25">
      <c r="A50" s="15"/>
      <c r="B50" s="15"/>
      <c r="C50" s="15"/>
      <c r="E50" s="18"/>
    </row>
    <row r="51" spans="1:5" ht="31.5" customHeight="1"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13.2"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x14ac:dyDescent="0.25">
      <c r="A64" s="15"/>
      <c r="B64" s="15"/>
      <c r="C64" s="15"/>
      <c r="E64" s="18"/>
    </row>
    <row r="65" spans="1:5" ht="13.2" x14ac:dyDescent="0.25">
      <c r="A65" s="15"/>
      <c r="B65" s="15"/>
      <c r="C65" s="15"/>
      <c r="E65" s="18"/>
    </row>
    <row r="66" spans="1:5" ht="13.2" x14ac:dyDescent="0.25">
      <c r="A66" s="15"/>
      <c r="B66" s="15"/>
      <c r="C66" s="15"/>
      <c r="E66" s="18"/>
    </row>
    <row r="67" spans="1:5" ht="13.2" x14ac:dyDescent="0.25">
      <c r="A67" s="15"/>
      <c r="B67" s="15"/>
      <c r="C67" s="15"/>
      <c r="E67" s="18"/>
    </row>
    <row r="68" spans="1:5" ht="13.2" x14ac:dyDescent="0.25">
      <c r="A68" s="15"/>
      <c r="B68" s="15"/>
      <c r="C68" s="15"/>
      <c r="E68" s="18"/>
    </row>
    <row r="69" spans="1:5" ht="13.2" x14ac:dyDescent="0.25">
      <c r="A69" s="15"/>
      <c r="B69" s="15"/>
      <c r="C69" s="15"/>
      <c r="E69" s="18"/>
    </row>
    <row r="70" spans="1:5" ht="13.2" x14ac:dyDescent="0.25">
      <c r="A70" s="15"/>
      <c r="B70" s="15"/>
      <c r="C70" s="15"/>
      <c r="E70" s="18"/>
    </row>
    <row r="71" spans="1:5" ht="13.2" x14ac:dyDescent="0.25">
      <c r="A71" s="15"/>
      <c r="B71" s="15"/>
      <c r="C71" s="15"/>
      <c r="E71" s="18"/>
    </row>
    <row r="72" spans="1:5" ht="13.2" x14ac:dyDescent="0.25">
      <c r="A72" s="15"/>
      <c r="B72" s="15"/>
      <c r="C72" s="15"/>
      <c r="E72" s="18"/>
    </row>
    <row r="73" spans="1:5" ht="13.2" x14ac:dyDescent="0.25">
      <c r="A73" s="15"/>
      <c r="B73" s="15"/>
      <c r="C73" s="15"/>
      <c r="E73" s="18"/>
    </row>
    <row r="74" spans="1:5" ht="13.2" x14ac:dyDescent="0.25">
      <c r="A74" s="15"/>
      <c r="B74" s="15"/>
      <c r="C74" s="15"/>
      <c r="E74" s="18"/>
    </row>
    <row r="75" spans="1:5" ht="13.2" x14ac:dyDescent="0.25">
      <c r="A75" s="15"/>
      <c r="B75" s="15"/>
      <c r="C75" s="15"/>
      <c r="E75" s="18"/>
    </row>
    <row r="76" spans="1:5" ht="13.2"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30" customHeight="1"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30.75" customHeight="1"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32.25" customHeight="1"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13.2" x14ac:dyDescent="0.25">
      <c r="A107" s="15"/>
      <c r="B107" s="15"/>
      <c r="C107" s="15"/>
      <c r="E107" s="18"/>
    </row>
    <row r="108" spans="1:5" ht="13.2"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13.2"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sheetData>
  <mergeCells count="3">
    <mergeCell ref="A2:D2"/>
    <mergeCell ref="A15:D15"/>
    <mergeCell ref="A28:D28"/>
  </mergeCells>
  <printOptions horizontalCentered="1" gridLines="1"/>
  <pageMargins left="0.7" right="0.7" top="0.75" bottom="0.75" header="0" footer="0"/>
  <pageSetup paperSize="9"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C78D8"/>
    <outlinePr summaryBelow="0" summaryRight="0"/>
    <pageSetUpPr fitToPage="1"/>
  </sheetPr>
  <dimension ref="A1:K138"/>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6640625" customWidth="1"/>
    <col min="6" max="6" width="17.21875" customWidth="1"/>
    <col min="7" max="7" width="9.44140625" customWidth="1"/>
  </cols>
  <sheetData>
    <row r="1" spans="1:11" ht="44.25" customHeight="1" x14ac:dyDescent="0.25">
      <c r="A1" s="28" t="s">
        <v>57</v>
      </c>
      <c r="B1" s="9"/>
      <c r="C1" s="9"/>
      <c r="D1" s="9"/>
      <c r="E1" s="9"/>
      <c r="F1" s="9"/>
      <c r="G1" s="9"/>
      <c r="H1" s="9"/>
      <c r="I1" s="9"/>
      <c r="J1" s="9"/>
      <c r="K1" s="9"/>
    </row>
    <row r="2" spans="1:11" ht="30" customHeight="1" x14ac:dyDescent="0.25">
      <c r="A2" s="90" t="s">
        <v>58</v>
      </c>
      <c r="B2" s="85"/>
      <c r="C2" s="85"/>
      <c r="D2" s="86"/>
      <c r="E2" s="9"/>
      <c r="F2" s="37" t="s">
        <v>59</v>
      </c>
      <c r="G2" s="38" t="s">
        <v>60</v>
      </c>
      <c r="H2" s="9"/>
      <c r="I2" s="9"/>
      <c r="J2" s="9"/>
      <c r="K2" s="9"/>
    </row>
    <row r="3" spans="1:11" ht="17.25" customHeight="1" x14ac:dyDescent="0.25">
      <c r="A3" s="39" t="s">
        <v>12</v>
      </c>
      <c r="B3" s="39" t="s">
        <v>13</v>
      </c>
      <c r="C3" s="39" t="s">
        <v>14</v>
      </c>
      <c r="D3" s="39" t="s">
        <v>15</v>
      </c>
      <c r="E3" s="9"/>
      <c r="F3" s="9"/>
      <c r="G3" s="9"/>
      <c r="H3" s="9"/>
      <c r="I3" s="9"/>
      <c r="J3" s="9"/>
      <c r="K3" s="9"/>
    </row>
    <row r="4" spans="1:11" ht="13.2" x14ac:dyDescent="0.25">
      <c r="A4" s="13" t="s">
        <v>61</v>
      </c>
      <c r="B4" s="40"/>
      <c r="C4" s="13" t="s">
        <v>62</v>
      </c>
      <c r="D4" s="29" t="e">
        <f t="array" aca="1" ref="D4" ca="1">IF($G$2="Non",B4*_xludf.XLOOKUP(A4,'Facteurs démission (FE)'!A:A,'Facteurs démission (FE)'!C:C),IF(GENERAL!$C$6="",GENERAL!$B$6,GENERAL!$C$6)*_xludf.XLOOKUP("Fournitures médicales - par RDV",'Facteurs démission (FE)'!A:A,'Facteurs démission (FE)'!C:C))</f>
        <v>#NAME?</v>
      </c>
      <c r="E4" s="18"/>
    </row>
    <row r="5" spans="1:11" ht="13.2" x14ac:dyDescent="0.25">
      <c r="A5" s="13" t="s">
        <v>63</v>
      </c>
      <c r="B5" s="40"/>
      <c r="C5" s="13" t="s">
        <v>62</v>
      </c>
      <c r="D5" s="29" t="e">
        <f t="array" aca="1" ref="D5" ca="1">IF($G$2="Non",B5*_xludf.XLOOKUP(A5,'Facteurs démission (FE)'!A:A,'Facteurs démission (FE)'!C:C),IF(GENERAL!$C$6="",GENERAL!$B$6,GENERAL!$C$6)*_xludf.XLOOKUP("Travaux de laboratoire - par RDV",'Facteurs démission (FE)'!A:A,'Facteurs démission (FE)'!C:C))</f>
        <v>#NAME?</v>
      </c>
      <c r="E5" s="9"/>
      <c r="F5" s="9"/>
      <c r="G5" s="9"/>
      <c r="H5" s="9"/>
      <c r="I5" s="9"/>
      <c r="J5" s="9"/>
      <c r="K5" s="9"/>
    </row>
    <row r="6" spans="1:11" ht="13.2" x14ac:dyDescent="0.25">
      <c r="A6" s="13" t="s">
        <v>64</v>
      </c>
      <c r="B6" s="40"/>
      <c r="C6" s="13" t="s">
        <v>62</v>
      </c>
      <c r="D6" s="29" t="e">
        <f t="array" aca="1" ref="D6" ca="1">IF($G$2="Non",B6*_xludf.XLOOKUP(A6,'Facteurs démission (FE)'!A:A,'Facteurs démission (FE)'!C:C),IF(GENERAL!$C$6="",GENERAL!$B$6,GENERAL!$C$6)*_xludf.XLOOKUP("Fournitures diverses (ex : bureautique) - par RDV",'Facteurs démission (FE)'!A:A,'Facteurs démission (FE)'!C:C))</f>
        <v>#NAME?</v>
      </c>
      <c r="E6" s="18"/>
    </row>
    <row r="7" spans="1:11" ht="13.2" x14ac:dyDescent="0.25">
      <c r="A7" s="15"/>
      <c r="B7" s="15"/>
      <c r="C7" s="15"/>
      <c r="D7" s="30" t="e">
        <f ca="1">SUM(D4:D6)</f>
        <v>#NAME?</v>
      </c>
      <c r="E7" s="18"/>
    </row>
    <row r="8" spans="1:11" ht="13.2" x14ac:dyDescent="0.25">
      <c r="A8" s="41" t="s">
        <v>65</v>
      </c>
      <c r="B8" s="15"/>
      <c r="C8" s="15"/>
      <c r="E8" s="18"/>
    </row>
    <row r="9" spans="1:11" ht="13.2" x14ac:dyDescent="0.25">
      <c r="A9" s="41" t="s">
        <v>66</v>
      </c>
      <c r="B9" s="15"/>
      <c r="C9" s="15"/>
      <c r="E9" s="18"/>
    </row>
    <row r="10" spans="1:11" ht="13.2" x14ac:dyDescent="0.25">
      <c r="A10" s="15"/>
      <c r="B10" s="15"/>
      <c r="C10" s="15"/>
      <c r="E10" s="18"/>
    </row>
    <row r="11" spans="1:11" ht="13.2" x14ac:dyDescent="0.25">
      <c r="A11" s="15"/>
      <c r="B11" s="15"/>
      <c r="C11" s="15"/>
      <c r="E11" s="18"/>
    </row>
    <row r="12" spans="1:11" ht="13.2" x14ac:dyDescent="0.25">
      <c r="A12" s="15"/>
      <c r="B12" s="15"/>
      <c r="C12" s="15"/>
      <c r="E12" s="18"/>
    </row>
    <row r="13" spans="1:11" ht="13.2" x14ac:dyDescent="0.25">
      <c r="A13" s="15"/>
      <c r="B13" s="15"/>
      <c r="C13" s="15"/>
      <c r="E13" s="18"/>
    </row>
    <row r="14" spans="1:11" ht="30" customHeight="1" x14ac:dyDescent="0.25">
      <c r="A14" s="15"/>
      <c r="B14" s="15"/>
      <c r="C14" s="15"/>
      <c r="E14" s="18"/>
    </row>
    <row r="15" spans="1:11" ht="13.2" x14ac:dyDescent="0.25">
      <c r="A15" s="15"/>
      <c r="B15" s="15"/>
      <c r="C15" s="15"/>
      <c r="E15" s="18"/>
    </row>
    <row r="16" spans="1:11" ht="13.2" x14ac:dyDescent="0.25">
      <c r="A16" s="15"/>
      <c r="B16" s="15"/>
      <c r="C16" s="15"/>
      <c r="E16" s="18"/>
    </row>
    <row r="17" spans="1:5" ht="13.2" x14ac:dyDescent="0.25">
      <c r="A17" s="15"/>
      <c r="B17" s="15"/>
      <c r="C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30.75" customHeight="1" x14ac:dyDescent="0.25">
      <c r="A22" s="15"/>
      <c r="B22" s="15"/>
      <c r="C22" s="15"/>
      <c r="E22" s="18"/>
    </row>
    <row r="23" spans="1:5" ht="13.2" x14ac:dyDescent="0.25">
      <c r="A23" s="15"/>
      <c r="B23" s="15"/>
      <c r="C23" s="15"/>
      <c r="E23" s="18"/>
    </row>
    <row r="24" spans="1:5" ht="13.2" x14ac:dyDescent="0.25">
      <c r="A24" s="15"/>
      <c r="B24" s="15"/>
      <c r="C24" s="15"/>
      <c r="E24" s="18"/>
    </row>
    <row r="25" spans="1:5" ht="13.2"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30.75" customHeight="1" x14ac:dyDescent="0.25">
      <c r="A35" s="15"/>
      <c r="B35" s="15"/>
      <c r="C35" s="15"/>
      <c r="E35" s="18"/>
    </row>
    <row r="36" spans="1:5" ht="13.2" x14ac:dyDescent="0.25">
      <c r="A36" s="15"/>
      <c r="B36" s="15"/>
      <c r="C36" s="15"/>
      <c r="E36" s="18"/>
    </row>
    <row r="37" spans="1:5" ht="13.2" x14ac:dyDescent="0.25">
      <c r="A37" s="15"/>
      <c r="B37" s="15"/>
      <c r="C37" s="15"/>
      <c r="E37" s="18"/>
    </row>
    <row r="38" spans="1:5" ht="13.2"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33.75" customHeight="1" x14ac:dyDescent="0.25">
      <c r="A48" s="15"/>
      <c r="B48" s="15"/>
      <c r="C48" s="15"/>
      <c r="E48" s="18"/>
    </row>
    <row r="49" spans="1:5" ht="13.2" x14ac:dyDescent="0.25">
      <c r="A49" s="15"/>
      <c r="B49" s="15"/>
      <c r="C49" s="15"/>
      <c r="E49" s="18"/>
    </row>
    <row r="50" spans="1:5" ht="13.2" x14ac:dyDescent="0.25">
      <c r="A50" s="15"/>
      <c r="B50" s="15"/>
      <c r="C50" s="15"/>
      <c r="E50" s="18"/>
    </row>
    <row r="51" spans="1:5" ht="13.2" x14ac:dyDescent="0.25">
      <c r="A51" s="15"/>
      <c r="B51" s="15"/>
      <c r="C51" s="15"/>
      <c r="E51" s="18"/>
    </row>
    <row r="52" spans="1:5" ht="13.2" x14ac:dyDescent="0.25">
      <c r="A52" s="15"/>
      <c r="B52" s="15"/>
      <c r="C52" s="15"/>
      <c r="E52" s="18"/>
    </row>
    <row r="53" spans="1:5" ht="30.75" customHeight="1" x14ac:dyDescent="0.25">
      <c r="A53" s="15"/>
      <c r="B53" s="15"/>
      <c r="C53" s="15"/>
      <c r="E53" s="18"/>
    </row>
    <row r="54" spans="1:5" ht="13.2" x14ac:dyDescent="0.25">
      <c r="A54" s="15"/>
      <c r="B54" s="15"/>
      <c r="C54" s="15"/>
      <c r="E54" s="18"/>
    </row>
    <row r="55" spans="1:5" ht="13.2" x14ac:dyDescent="0.25">
      <c r="A55" s="15"/>
      <c r="B55" s="15"/>
      <c r="C55" s="15"/>
      <c r="E55" s="18"/>
    </row>
    <row r="56" spans="1:5" ht="13.2"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hidden="1" x14ac:dyDescent="0.25">
      <c r="A62" s="15"/>
      <c r="B62" s="15"/>
      <c r="C62" s="15"/>
      <c r="E62" s="18"/>
    </row>
    <row r="63" spans="1:5" ht="13.2" hidden="1" x14ac:dyDescent="0.25">
      <c r="A63" s="15"/>
      <c r="B63" s="15"/>
      <c r="C63" s="15"/>
      <c r="E63" s="18"/>
    </row>
    <row r="64" spans="1:5" ht="30.75" hidden="1" customHeight="1" x14ac:dyDescent="0.25">
      <c r="A64" s="15"/>
      <c r="B64" s="15"/>
      <c r="C64" s="15"/>
      <c r="E64" s="18"/>
    </row>
    <row r="65" spans="1:5" ht="13.2" hidden="1" x14ac:dyDescent="0.25">
      <c r="A65" s="15"/>
      <c r="B65" s="15"/>
      <c r="C65" s="15"/>
      <c r="E65" s="18"/>
    </row>
    <row r="66" spans="1:5" ht="13.2" hidden="1" x14ac:dyDescent="0.25">
      <c r="A66" s="15"/>
      <c r="B66" s="15"/>
      <c r="C66" s="15"/>
      <c r="E66" s="18"/>
    </row>
    <row r="67" spans="1:5" ht="13.2" hidden="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x14ac:dyDescent="0.25">
      <c r="A72" s="15"/>
      <c r="B72" s="15"/>
      <c r="C72" s="15"/>
      <c r="E72" s="18"/>
    </row>
    <row r="73" spans="1:5" ht="13.2" x14ac:dyDescent="0.25">
      <c r="A73" s="15"/>
      <c r="B73" s="15"/>
      <c r="C73" s="15"/>
      <c r="E73" s="18"/>
    </row>
    <row r="74" spans="1:5" ht="31.5" customHeight="1" x14ac:dyDescent="0.25">
      <c r="A74" s="15"/>
      <c r="B74" s="15"/>
      <c r="C74" s="15"/>
      <c r="E74" s="18"/>
    </row>
    <row r="75" spans="1:5" ht="13.2" x14ac:dyDescent="0.25">
      <c r="A75" s="15"/>
      <c r="B75" s="15"/>
      <c r="C75" s="15"/>
      <c r="E75" s="18"/>
    </row>
    <row r="76" spans="1:5" ht="13.2" x14ac:dyDescent="0.25">
      <c r="A76" s="15"/>
      <c r="B76" s="15"/>
      <c r="C76" s="15"/>
      <c r="E76" s="18"/>
    </row>
    <row r="77" spans="1:5" ht="13.2"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30" customHeight="1" x14ac:dyDescent="0.25">
      <c r="A105" s="15"/>
      <c r="B105" s="15"/>
      <c r="C105" s="15"/>
      <c r="E105" s="18"/>
    </row>
    <row r="106" spans="1:5" ht="13.2" x14ac:dyDescent="0.25">
      <c r="A106" s="15"/>
      <c r="B106" s="15"/>
      <c r="C106" s="15"/>
      <c r="E106" s="18"/>
    </row>
    <row r="107" spans="1:5" ht="13.2" x14ac:dyDescent="0.25">
      <c r="A107" s="15"/>
      <c r="B107" s="15"/>
      <c r="C107" s="15"/>
      <c r="E107" s="18"/>
    </row>
    <row r="108" spans="1:5" ht="13.2" x14ac:dyDescent="0.25">
      <c r="A108" s="15"/>
      <c r="B108" s="15"/>
      <c r="C108" s="15"/>
      <c r="E108" s="18"/>
    </row>
    <row r="109" spans="1:5" ht="13.2" x14ac:dyDescent="0.25">
      <c r="A109" s="15"/>
      <c r="B109" s="15"/>
      <c r="C109" s="15"/>
      <c r="E109" s="18"/>
    </row>
    <row r="110" spans="1:5" ht="30.75" customHeight="1" x14ac:dyDescent="0.25">
      <c r="A110" s="15"/>
      <c r="B110" s="15"/>
      <c r="C110" s="15"/>
      <c r="E110" s="18"/>
    </row>
    <row r="111" spans="1:5" ht="13.2" x14ac:dyDescent="0.25">
      <c r="A111" s="15"/>
      <c r="B111" s="15"/>
      <c r="C111" s="15"/>
      <c r="E111" s="18"/>
    </row>
    <row r="112" spans="1:5" ht="13.2" x14ac:dyDescent="0.25">
      <c r="A112" s="15"/>
      <c r="B112" s="15"/>
      <c r="C112" s="15"/>
      <c r="E112" s="18"/>
    </row>
    <row r="113" spans="1:5" ht="13.2" x14ac:dyDescent="0.25">
      <c r="A113" s="15"/>
      <c r="B113" s="15"/>
      <c r="C113" s="15"/>
      <c r="E113" s="18"/>
    </row>
    <row r="114" spans="1:5" ht="13.2" x14ac:dyDescent="0.25">
      <c r="A114" s="15"/>
      <c r="B114" s="15"/>
      <c r="C114" s="15"/>
      <c r="E114" s="18"/>
    </row>
    <row r="115" spans="1:5" ht="13.2" x14ac:dyDescent="0.25">
      <c r="A115" s="15"/>
      <c r="B115" s="15"/>
      <c r="C115" s="15"/>
      <c r="E115" s="18"/>
    </row>
    <row r="116" spans="1:5" ht="32.25" customHeight="1" x14ac:dyDescent="0.25">
      <c r="A116" s="15"/>
      <c r="B116" s="15"/>
      <c r="C116" s="15"/>
      <c r="E116" s="18"/>
    </row>
    <row r="117" spans="1:5" ht="13.2" x14ac:dyDescent="0.25">
      <c r="A117" s="15"/>
      <c r="B117" s="15"/>
      <c r="C117" s="15"/>
      <c r="E117" s="18"/>
    </row>
    <row r="118" spans="1:5" ht="13.2" x14ac:dyDescent="0.25">
      <c r="A118" s="15"/>
      <c r="B118" s="15"/>
      <c r="C118" s="15"/>
      <c r="E118" s="18"/>
    </row>
    <row r="119" spans="1:5" ht="13.2"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sheetData>
  <mergeCells count="1">
    <mergeCell ref="A2:D2"/>
  </mergeCells>
  <dataValidations count="1">
    <dataValidation type="list" allowBlank="1" showErrorMessage="1" sqref="G2" xr:uid="{00000000-0002-0000-0600-000000000000}">
      <formula1>"Non,Oui"</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5818E"/>
    <outlinePr summaryBelow="0" summaryRight="0"/>
    <pageSetUpPr fitToPage="1"/>
  </sheetPr>
  <dimension ref="A1:M144"/>
  <sheetViews>
    <sheetView workbookViewId="0"/>
  </sheetViews>
  <sheetFormatPr baseColWidth="10" defaultColWidth="12.6640625" defaultRowHeight="15.75" customHeight="1" x14ac:dyDescent="0.25"/>
  <cols>
    <col min="1" max="1" width="38.21875" customWidth="1"/>
    <col min="2" max="2" width="12.21875" customWidth="1"/>
    <col min="3" max="3" width="12.6640625" customWidth="1"/>
    <col min="4" max="5" width="22.6640625" customWidth="1"/>
    <col min="6" max="6" width="18" customWidth="1"/>
    <col min="7" max="7" width="16.6640625" customWidth="1"/>
  </cols>
  <sheetData>
    <row r="1" spans="1:13" ht="36" customHeight="1" x14ac:dyDescent="0.25">
      <c r="A1" s="23" t="s">
        <v>67</v>
      </c>
      <c r="B1" s="9"/>
      <c r="C1" s="9"/>
      <c r="D1" s="9"/>
      <c r="E1" s="9"/>
      <c r="F1" s="9"/>
      <c r="G1" s="9"/>
      <c r="H1" s="9"/>
      <c r="I1" s="9"/>
      <c r="J1" s="9"/>
      <c r="K1" s="9"/>
      <c r="L1" s="9"/>
      <c r="M1" s="9"/>
    </row>
    <row r="2" spans="1:13" ht="36" customHeight="1" x14ac:dyDescent="0.25">
      <c r="A2" s="42" t="s">
        <v>68</v>
      </c>
      <c r="B2" s="43" t="s">
        <v>69</v>
      </c>
      <c r="C2" s="9"/>
      <c r="D2" s="9"/>
      <c r="E2" s="9"/>
      <c r="F2" s="9"/>
      <c r="G2" s="9"/>
      <c r="H2" s="9"/>
      <c r="I2" s="9"/>
      <c r="J2" s="9"/>
      <c r="K2" s="9"/>
      <c r="L2" s="9"/>
      <c r="M2" s="9"/>
    </row>
    <row r="3" spans="1:13" ht="18.75" customHeight="1" x14ac:dyDescent="0.25">
      <c r="A3" s="28"/>
      <c r="B3" s="9"/>
      <c r="C3" s="9"/>
      <c r="D3" s="9"/>
      <c r="E3" s="9"/>
      <c r="F3" s="9"/>
      <c r="G3" s="9"/>
      <c r="H3" s="9"/>
      <c r="I3" s="9"/>
      <c r="J3" s="9"/>
      <c r="K3" s="9"/>
      <c r="L3" s="9"/>
      <c r="M3" s="9"/>
    </row>
    <row r="4" spans="1:13" ht="18.75" customHeight="1" x14ac:dyDescent="0.25">
      <c r="A4" s="28"/>
      <c r="B4" s="9"/>
      <c r="C4" s="9"/>
      <c r="D4" s="9"/>
      <c r="E4" s="9"/>
      <c r="F4" s="9"/>
      <c r="G4" s="9"/>
      <c r="H4" s="9"/>
      <c r="I4" s="9"/>
      <c r="J4" s="9"/>
      <c r="K4" s="9"/>
      <c r="L4" s="9"/>
      <c r="M4" s="9"/>
    </row>
    <row r="5" spans="1:13" ht="39" customHeight="1" x14ac:dyDescent="0.25">
      <c r="A5" s="28" t="s">
        <v>70</v>
      </c>
      <c r="B5" s="9"/>
      <c r="C5" s="9"/>
      <c r="D5" s="9"/>
      <c r="E5" s="9"/>
      <c r="F5" s="9"/>
      <c r="G5" s="9"/>
      <c r="H5" s="9"/>
      <c r="I5" s="9"/>
      <c r="J5" s="9"/>
      <c r="K5" s="9"/>
      <c r="L5" s="9"/>
      <c r="M5" s="9"/>
    </row>
    <row r="6" spans="1:13" ht="30" customHeight="1" x14ac:dyDescent="0.25">
      <c r="A6" s="91" t="s">
        <v>71</v>
      </c>
      <c r="B6" s="85"/>
      <c r="C6" s="85"/>
      <c r="D6" s="85"/>
      <c r="E6" s="85"/>
      <c r="F6" s="86"/>
      <c r="G6" s="9"/>
      <c r="H6" s="9"/>
      <c r="I6" s="9"/>
      <c r="J6" s="9"/>
      <c r="K6" s="9"/>
      <c r="L6" s="9"/>
      <c r="M6" s="9"/>
    </row>
    <row r="7" spans="1:13" ht="17.25" customHeight="1" x14ac:dyDescent="0.25">
      <c r="A7" s="44" t="s">
        <v>12</v>
      </c>
      <c r="B7" s="44" t="s">
        <v>13</v>
      </c>
      <c r="C7" s="44" t="s">
        <v>14</v>
      </c>
      <c r="D7" s="44" t="s">
        <v>72</v>
      </c>
      <c r="E7" s="44" t="s">
        <v>73</v>
      </c>
      <c r="F7" s="44" t="s">
        <v>15</v>
      </c>
      <c r="G7" s="9"/>
      <c r="H7" s="9"/>
      <c r="I7" s="9"/>
      <c r="J7" s="9"/>
      <c r="K7" s="9"/>
      <c r="L7" s="9"/>
      <c r="M7" s="9"/>
    </row>
    <row r="8" spans="1:13" ht="13.2" x14ac:dyDescent="0.25">
      <c r="A8" s="13" t="s">
        <v>74</v>
      </c>
      <c r="B8" s="45"/>
      <c r="C8" s="35" t="s">
        <v>75</v>
      </c>
      <c r="D8" s="45"/>
      <c r="E8" s="35">
        <v>10</v>
      </c>
      <c r="F8" s="46" t="e">
        <f t="array" aca="1" ref="F8" ca="1">IF($B$2="Oui",B8*_xludf.XLOOKUP(A8,'Facteurs démission (FE)'!A:A,'Facteurs démission (FE)'!C:C)/IF(D8="",E8,D8),B8*_xludf.XLOOKUP(A8,'Facteurs démission (FE)'!A:A,'Facteurs démission (FE)'!C:C))</f>
        <v>#NAME?</v>
      </c>
      <c r="G8" s="9"/>
      <c r="H8" s="9"/>
      <c r="I8" s="9"/>
      <c r="K8" s="9"/>
      <c r="L8" s="9"/>
      <c r="M8" s="9"/>
    </row>
    <row r="9" spans="1:13" ht="13.2" x14ac:dyDescent="0.25">
      <c r="A9" s="13" t="s">
        <v>76</v>
      </c>
      <c r="B9" s="45"/>
      <c r="C9" s="35" t="s">
        <v>75</v>
      </c>
      <c r="D9" s="45"/>
      <c r="E9" s="35">
        <v>10</v>
      </c>
      <c r="F9" s="46" t="e">
        <f t="array" aca="1" ref="F9" ca="1">IF($B$2="Oui",B9*_xludf.XLOOKUP(A9,'Facteurs démission (FE)'!A:A,'Facteurs démission (FE)'!C:C)/IF(D9="",E9,D9),B9*_xludf.XLOOKUP(A9,'Facteurs démission (FE)'!A:A,'Facteurs démission (FE)'!C:C))</f>
        <v>#NAME?</v>
      </c>
      <c r="G9" s="18"/>
    </row>
    <row r="10" spans="1:13" ht="13.2" x14ac:dyDescent="0.25">
      <c r="A10" s="47" t="s">
        <v>77</v>
      </c>
      <c r="B10" s="45"/>
      <c r="C10" s="35" t="s">
        <v>23</v>
      </c>
      <c r="D10" s="45"/>
      <c r="E10" s="35">
        <v>10</v>
      </c>
      <c r="F10" s="46" t="e">
        <f t="array" aca="1" ref="F10" ca="1">IF($B$2="Oui",B10*_xludf.XLOOKUP(A10,'Facteurs démission (FE)'!A:A,'Facteurs démission (FE)'!C:C)/IF(D10="",E10,D10),B10*_xludf.XLOOKUP(A10,'Facteurs démission (FE)'!A:A,'Facteurs démission (FE)'!C:C))</f>
        <v>#NAME?</v>
      </c>
      <c r="G10" s="18"/>
    </row>
    <row r="11" spans="1:13" ht="13.2" x14ac:dyDescent="0.25">
      <c r="A11" s="48"/>
      <c r="B11" s="49"/>
      <c r="C11" s="49"/>
      <c r="D11" s="49"/>
      <c r="E11" s="49"/>
      <c r="F11" s="50" t="e">
        <f ca="1">SUM(F8:F10)</f>
        <v>#NAME?</v>
      </c>
      <c r="G11" s="18"/>
    </row>
    <row r="12" spans="1:13" ht="13.2" x14ac:dyDescent="0.25">
      <c r="A12" s="15"/>
      <c r="B12" s="15"/>
      <c r="C12" s="15"/>
      <c r="D12" s="15"/>
      <c r="E12" s="15"/>
      <c r="F12" s="15"/>
      <c r="G12" s="18"/>
    </row>
    <row r="13" spans="1:13" ht="13.2" x14ac:dyDescent="0.25">
      <c r="A13" s="28" t="s">
        <v>78</v>
      </c>
      <c r="B13" s="15"/>
      <c r="C13" s="15"/>
      <c r="D13" s="15"/>
      <c r="E13" s="15"/>
      <c r="F13" s="15"/>
      <c r="G13" s="18"/>
    </row>
    <row r="14" spans="1:13" ht="31.5" customHeight="1" x14ac:dyDescent="0.25">
      <c r="A14" s="91" t="s">
        <v>79</v>
      </c>
      <c r="B14" s="85"/>
      <c r="C14" s="85"/>
      <c r="D14" s="85"/>
      <c r="E14" s="85"/>
      <c r="F14" s="86"/>
      <c r="G14" s="9"/>
      <c r="H14" s="9"/>
      <c r="I14" s="9"/>
      <c r="K14" s="9"/>
      <c r="L14" s="9"/>
      <c r="M14" s="9"/>
    </row>
    <row r="15" spans="1:13" ht="13.2" x14ac:dyDescent="0.25">
      <c r="A15" s="44" t="s">
        <v>12</v>
      </c>
      <c r="B15" s="44" t="s">
        <v>13</v>
      </c>
      <c r="C15" s="44" t="s">
        <v>14</v>
      </c>
      <c r="D15" s="44" t="s">
        <v>72</v>
      </c>
      <c r="E15" s="44" t="s">
        <v>73</v>
      </c>
      <c r="F15" s="44" t="s">
        <v>15</v>
      </c>
      <c r="G15" s="18"/>
    </row>
    <row r="16" spans="1:13" ht="13.2" x14ac:dyDescent="0.25">
      <c r="A16" s="13" t="s">
        <v>80</v>
      </c>
      <c r="B16" s="45"/>
      <c r="C16" s="35" t="s">
        <v>75</v>
      </c>
      <c r="D16" s="45"/>
      <c r="E16" s="35">
        <v>5</v>
      </c>
      <c r="F16" s="46" t="e">
        <f t="array" aca="1" ref="F16" ca="1">IF($B$2="Oui",B16*_xludf.XLOOKUP(A16,'Facteurs démission (FE)'!A:A,'Facteurs démission (FE)'!C:C)/IF(D16="",E16,D16),B16*_xludf.XLOOKUP(A16,'Facteurs démission (FE)'!A:A,'Facteurs démission (FE)'!C:C))</f>
        <v>#NAME?</v>
      </c>
      <c r="G16" s="18"/>
    </row>
    <row r="17" spans="1:7" ht="13.2" x14ac:dyDescent="0.25">
      <c r="A17" s="13" t="s">
        <v>81</v>
      </c>
      <c r="B17" s="45"/>
      <c r="C17" s="35" t="s">
        <v>75</v>
      </c>
      <c r="D17" s="45"/>
      <c r="E17" s="35">
        <v>5</v>
      </c>
      <c r="F17" s="46" t="e">
        <f t="array" aca="1" ref="F17" ca="1">IF($B$2="Oui",B17*_xludf.XLOOKUP(A17,'Facteurs démission (FE)'!A:A,'Facteurs démission (FE)'!C:C)/IF(D17="",E17,D17),B17*_xludf.XLOOKUP(A17,'Facteurs démission (FE)'!A:A,'Facteurs démission (FE)'!C:C))</f>
        <v>#NAME?</v>
      </c>
      <c r="G17" s="18"/>
    </row>
    <row r="18" spans="1:7" ht="13.2" x14ac:dyDescent="0.25">
      <c r="A18" s="13" t="s">
        <v>82</v>
      </c>
      <c r="B18" s="45"/>
      <c r="C18" s="35" t="s">
        <v>75</v>
      </c>
      <c r="D18" s="45"/>
      <c r="E18" s="35">
        <v>5</v>
      </c>
      <c r="F18" s="46" t="e">
        <f t="array" aca="1" ref="F18" ca="1">IF($B$2="Oui",B18*_xludf.XLOOKUP(A18,'Facteurs démission (FE)'!A:A,'Facteurs démission (FE)'!C:C)/IF(D18="",E18,D18),B18*_xludf.XLOOKUP(A18,'Facteurs démission (FE)'!A:A,'Facteurs démission (FE)'!C:C))</f>
        <v>#NAME?</v>
      </c>
      <c r="G18" s="18"/>
    </row>
    <row r="19" spans="1:7" ht="13.2" x14ac:dyDescent="0.25">
      <c r="A19" s="13" t="s">
        <v>83</v>
      </c>
      <c r="B19" s="45"/>
      <c r="C19" s="35" t="s">
        <v>75</v>
      </c>
      <c r="D19" s="45"/>
      <c r="E19" s="35">
        <v>5</v>
      </c>
      <c r="F19" s="46" t="e">
        <f t="array" aca="1" ref="F19" ca="1">IF($B$2="Oui",B19*_xludf.XLOOKUP(A19,'Facteurs démission (FE)'!A:A,'Facteurs démission (FE)'!C:C)/IF(D19="",E19,D19),B19*_xludf.XLOOKUP(A19,'Facteurs démission (FE)'!A:A,'Facteurs démission (FE)'!C:C))</f>
        <v>#NAME?</v>
      </c>
      <c r="G19" s="18"/>
    </row>
    <row r="20" spans="1:7" ht="13.2" x14ac:dyDescent="0.25">
      <c r="A20" s="13" t="s">
        <v>84</v>
      </c>
      <c r="B20" s="45"/>
      <c r="C20" s="35" t="s">
        <v>75</v>
      </c>
      <c r="D20" s="45"/>
      <c r="E20" s="35">
        <v>5</v>
      </c>
      <c r="F20" s="46" t="e">
        <f t="array" aca="1" ref="F20" ca="1">IF($B$2="Oui",B20*_xludf.XLOOKUP(A20,'Facteurs démission (FE)'!A:A,'Facteurs démission (FE)'!C:C)/IF(D20="",E20,D20),B20*_xludf.XLOOKUP(A20,'Facteurs démission (FE)'!A:A,'Facteurs démission (FE)'!C:C))</f>
        <v>#NAME?</v>
      </c>
      <c r="G20" s="18"/>
    </row>
    <row r="21" spans="1:7" ht="13.2" x14ac:dyDescent="0.25">
      <c r="A21" s="13" t="s">
        <v>85</v>
      </c>
      <c r="B21" s="45"/>
      <c r="C21" s="35" t="s">
        <v>75</v>
      </c>
      <c r="D21" s="45"/>
      <c r="E21" s="35">
        <v>5</v>
      </c>
      <c r="F21" s="46" t="e">
        <f t="array" aca="1" ref="F21" ca="1">IF($B$2="Oui",B21*_xludf.XLOOKUP(A21,'Facteurs démission (FE)'!A:A,'Facteurs démission (FE)'!C:C)/IF(D21="",E21,D21),B21*_xludf.XLOOKUP(A21,'Facteurs démission (FE)'!A:A,'Facteurs démission (FE)'!C:C))</f>
        <v>#NAME?</v>
      </c>
      <c r="G21" s="18"/>
    </row>
    <row r="22" spans="1:7" ht="13.2" x14ac:dyDescent="0.25">
      <c r="A22" s="13" t="s">
        <v>86</v>
      </c>
      <c r="B22" s="45"/>
      <c r="C22" s="35" t="s">
        <v>75</v>
      </c>
      <c r="D22" s="45"/>
      <c r="E22" s="35">
        <v>5</v>
      </c>
      <c r="F22" s="46" t="e">
        <f t="array" aca="1" ref="F22" ca="1">IF($B$2="Oui",B22*_xludf.XLOOKUP(A22,'Facteurs démission (FE)'!A:A,'Facteurs démission (FE)'!C:C)/IF(D22="",E22,D22),B22*_xludf.XLOOKUP(A22,'Facteurs démission (FE)'!A:A,'Facteurs démission (FE)'!C:C))</f>
        <v>#NAME?</v>
      </c>
      <c r="G22" s="18"/>
    </row>
    <row r="23" spans="1:7" ht="13.2" x14ac:dyDescent="0.25">
      <c r="A23" s="15"/>
      <c r="B23" s="15"/>
      <c r="C23" s="15"/>
      <c r="D23" s="15"/>
      <c r="E23" s="15"/>
      <c r="F23" s="50" t="e">
        <f ca="1">SUM(F16:F22)</f>
        <v>#NAME?</v>
      </c>
      <c r="G23" s="18"/>
    </row>
    <row r="24" spans="1:7" ht="13.2" x14ac:dyDescent="0.25">
      <c r="A24" s="15"/>
      <c r="B24" s="15"/>
      <c r="C24" s="15"/>
      <c r="D24" s="15"/>
      <c r="E24" s="15"/>
      <c r="F24" s="15"/>
      <c r="G24" s="18"/>
    </row>
    <row r="25" spans="1:7" ht="13.2" x14ac:dyDescent="0.25">
      <c r="A25" s="28" t="s">
        <v>87</v>
      </c>
      <c r="B25" s="15"/>
      <c r="C25" s="15"/>
      <c r="D25" s="15"/>
      <c r="E25" s="15"/>
      <c r="F25" s="15"/>
      <c r="G25" s="18"/>
    </row>
    <row r="26" spans="1:7" ht="30.75" customHeight="1" x14ac:dyDescent="0.25">
      <c r="A26" s="91" t="s">
        <v>88</v>
      </c>
      <c r="B26" s="85"/>
      <c r="C26" s="85"/>
      <c r="D26" s="85"/>
      <c r="E26" s="85"/>
      <c r="F26" s="86"/>
      <c r="G26" s="18"/>
    </row>
    <row r="27" spans="1:7" ht="13.2" x14ac:dyDescent="0.25">
      <c r="A27" s="44" t="s">
        <v>12</v>
      </c>
      <c r="B27" s="44" t="s">
        <v>13</v>
      </c>
      <c r="C27" s="44" t="s">
        <v>14</v>
      </c>
      <c r="D27" s="44" t="s">
        <v>72</v>
      </c>
      <c r="E27" s="44" t="s">
        <v>73</v>
      </c>
      <c r="F27" s="44" t="s">
        <v>15</v>
      </c>
      <c r="G27" s="18"/>
    </row>
    <row r="28" spans="1:7" ht="13.2" x14ac:dyDescent="0.25">
      <c r="A28" s="13" t="s">
        <v>89</v>
      </c>
      <c r="B28" s="45"/>
      <c r="C28" s="35" t="s">
        <v>75</v>
      </c>
      <c r="D28" s="51"/>
      <c r="E28" s="35">
        <v>8</v>
      </c>
      <c r="F28" s="46" t="e">
        <f t="array" aca="1" ref="F28" ca="1">IF($B$2="Oui",B28*_xludf.XLOOKUP(A28,'Facteurs démission (FE)'!A:A,'Facteurs démission (FE)'!C:C)/IF(D28="",E28,D28),B28*_xludf.XLOOKUP(A28,'Facteurs démission (FE)'!A:A,'Facteurs démission (FE)'!C:C))</f>
        <v>#NAME?</v>
      </c>
      <c r="G28" s="18"/>
    </row>
    <row r="29" spans="1:7" ht="13.2" x14ac:dyDescent="0.25">
      <c r="A29" s="13" t="s">
        <v>90</v>
      </c>
      <c r="B29" s="45"/>
      <c r="C29" s="35" t="s">
        <v>75</v>
      </c>
      <c r="D29" s="51"/>
      <c r="E29" s="35">
        <v>8</v>
      </c>
      <c r="F29" s="46" t="e">
        <f t="array" aca="1" ref="F29" ca="1">IF($B$2="Oui",B29*_xludf.XLOOKUP(A29,'Facteurs démission (FE)'!A:A,'Facteurs démission (FE)'!C:C)/IF(D29="",E29,D29),B29*_xludf.XLOOKUP(A29,'Facteurs démission (FE)'!A:A,'Facteurs démission (FE)'!C:C))</f>
        <v>#NAME?</v>
      </c>
      <c r="G29" s="18"/>
    </row>
    <row r="30" spans="1:7" ht="13.2" x14ac:dyDescent="0.25">
      <c r="A30" s="13" t="s">
        <v>91</v>
      </c>
      <c r="B30" s="45"/>
      <c r="C30" s="35" t="s">
        <v>75</v>
      </c>
      <c r="D30" s="51"/>
      <c r="E30" s="35">
        <v>8</v>
      </c>
      <c r="F30" s="46" t="e">
        <f t="array" aca="1" ref="F30" ca="1">IF($B$2="Oui",B30*_xludf.XLOOKUP(A30,'Facteurs démission (FE)'!A:A,'Facteurs démission (FE)'!C:C)/IF(D30="",E30,D30),B30*_xludf.XLOOKUP(A30,'Facteurs démission (FE)'!A:A,'Facteurs démission (FE)'!C:C))</f>
        <v>#NAME?</v>
      </c>
      <c r="G30" s="18"/>
    </row>
    <row r="31" spans="1:7" ht="13.2" x14ac:dyDescent="0.25">
      <c r="A31" s="13" t="s">
        <v>92</v>
      </c>
      <c r="B31" s="45"/>
      <c r="C31" s="35" t="s">
        <v>75</v>
      </c>
      <c r="D31" s="51"/>
      <c r="E31" s="35">
        <v>8</v>
      </c>
      <c r="F31" s="46" t="e">
        <f t="array" aca="1" ref="F31" ca="1">IF($B$2="Oui",B31*_xludf.XLOOKUP(A31,'Facteurs démission (FE)'!A:A,'Facteurs démission (FE)'!C:C)/IF(D31="",E31,D31),B31*_xludf.XLOOKUP(A31,'Facteurs démission (FE)'!A:A,'Facteurs démission (FE)'!C:C))</f>
        <v>#NAME?</v>
      </c>
      <c r="G31" s="18"/>
    </row>
    <row r="32" spans="1:7" ht="13.2" x14ac:dyDescent="0.25">
      <c r="A32" s="13" t="s">
        <v>93</v>
      </c>
      <c r="B32" s="45"/>
      <c r="C32" s="35" t="s">
        <v>75</v>
      </c>
      <c r="D32" s="51"/>
      <c r="E32" s="35">
        <v>8</v>
      </c>
      <c r="F32" s="46" t="e">
        <f t="array" aca="1" ref="F32" ca="1">IF($B$2="Oui",B32*_xludf.XLOOKUP(A32,'Facteurs démission (FE)'!A:A,'Facteurs démission (FE)'!C:C)/IF(D32="",E32,D32),B32*_xludf.XLOOKUP(A32,'Facteurs démission (FE)'!A:A,'Facteurs démission (FE)'!C:C))</f>
        <v>#NAME?</v>
      </c>
      <c r="G32" s="18"/>
    </row>
    <row r="33" spans="1:7" ht="13.2" x14ac:dyDescent="0.25">
      <c r="A33" s="47" t="s">
        <v>94</v>
      </c>
      <c r="B33" s="45"/>
      <c r="C33" s="35" t="s">
        <v>75</v>
      </c>
      <c r="D33" s="51"/>
      <c r="E33" s="35">
        <v>8</v>
      </c>
      <c r="F33" s="46" t="e">
        <f t="array" aca="1" ref="F33" ca="1">IF($B$2="Oui",B33*_xludf.XLOOKUP(A33,'Facteurs démission (FE)'!A:A,'Facteurs démission (FE)'!C:C)/IF(D33="",E33,D33),B33*_xludf.XLOOKUP(A33,'Facteurs démission (FE)'!A:A,'Facteurs démission (FE)'!C:C))</f>
        <v>#NAME?</v>
      </c>
      <c r="G33" s="18"/>
    </row>
    <row r="34" spans="1:7" ht="13.2" x14ac:dyDescent="0.25">
      <c r="A34" s="13" t="s">
        <v>95</v>
      </c>
      <c r="B34" s="45"/>
      <c r="C34" s="35" t="s">
        <v>75</v>
      </c>
      <c r="D34" s="51"/>
      <c r="E34" s="35">
        <v>8</v>
      </c>
      <c r="F34" s="46" t="e">
        <f t="array" aca="1" ref="F34" ca="1">IF($B$2="Oui",B34*_xludf.XLOOKUP(A34,'Facteurs démission (FE)'!A:A,'Facteurs démission (FE)'!C:C)/IF(D34="",E34,D34),B34*_xludf.XLOOKUP(A34,'Facteurs démission (FE)'!A:A,'Facteurs démission (FE)'!C:C))</f>
        <v>#NAME?</v>
      </c>
      <c r="G34" s="18"/>
    </row>
    <row r="35" spans="1:7" ht="13.2" x14ac:dyDescent="0.25">
      <c r="A35" s="15"/>
      <c r="B35" s="15"/>
      <c r="C35" s="15"/>
      <c r="D35" s="15"/>
      <c r="E35" s="15"/>
      <c r="F35" s="50" t="e">
        <f ca="1">SUM(F28:F34)</f>
        <v>#NAME?</v>
      </c>
      <c r="G35" s="18"/>
    </row>
    <row r="36" spans="1:7" ht="13.2" x14ac:dyDescent="0.25">
      <c r="A36" s="15"/>
      <c r="B36" s="15"/>
      <c r="C36" s="15"/>
      <c r="D36" s="15"/>
      <c r="E36" s="15"/>
      <c r="F36" s="15"/>
      <c r="G36" s="18"/>
    </row>
    <row r="37" spans="1:7" ht="13.2" x14ac:dyDescent="0.25">
      <c r="A37" s="28" t="s">
        <v>96</v>
      </c>
      <c r="B37" s="15"/>
      <c r="C37" s="15"/>
      <c r="D37" s="15"/>
      <c r="E37" s="15"/>
      <c r="F37" s="15"/>
      <c r="G37" s="18"/>
    </row>
    <row r="38" spans="1:7" ht="30.75" customHeight="1" x14ac:dyDescent="0.25">
      <c r="A38" s="91" t="s">
        <v>97</v>
      </c>
      <c r="B38" s="85"/>
      <c r="C38" s="85"/>
      <c r="D38" s="85"/>
      <c r="E38" s="85"/>
      <c r="F38" s="86"/>
      <c r="G38" s="18"/>
    </row>
    <row r="39" spans="1:7" ht="13.2" x14ac:dyDescent="0.25">
      <c r="A39" s="44" t="s">
        <v>12</v>
      </c>
      <c r="B39" s="44" t="s">
        <v>13</v>
      </c>
      <c r="C39" s="44" t="s">
        <v>14</v>
      </c>
      <c r="D39" s="44" t="s">
        <v>72</v>
      </c>
      <c r="E39" s="44" t="s">
        <v>73</v>
      </c>
      <c r="F39" s="44" t="s">
        <v>15</v>
      </c>
      <c r="G39" s="18"/>
    </row>
    <row r="40" spans="1:7" ht="13.2" x14ac:dyDescent="0.25">
      <c r="A40" s="52" t="s">
        <v>98</v>
      </c>
      <c r="B40" s="45"/>
      <c r="C40" s="35" t="s">
        <v>75</v>
      </c>
      <c r="D40" s="51"/>
      <c r="E40" s="35">
        <v>10</v>
      </c>
      <c r="F40" s="46" t="e">
        <f t="array" aca="1" ref="F40" ca="1">IF($B$2="Oui",B40*_xludf.XLOOKUP(A40,'Facteurs démission (FE)'!A:A,'Facteurs démission (FE)'!C:C)/IF(D40="",E40,D40),B40*_xludf.XLOOKUP(A40,'Facteurs démission (FE)'!A:A,'Facteurs démission (FE)'!C:C))</f>
        <v>#NAME?</v>
      </c>
      <c r="G40" s="18"/>
    </row>
    <row r="41" spans="1:7" ht="13.2" x14ac:dyDescent="0.25">
      <c r="A41" s="52" t="s">
        <v>99</v>
      </c>
      <c r="B41" s="45"/>
      <c r="C41" s="35" t="s">
        <v>75</v>
      </c>
      <c r="D41" s="51"/>
      <c r="E41" s="35">
        <v>8</v>
      </c>
      <c r="F41" s="46" t="e">
        <f t="array" aca="1" ref="F41" ca="1">IF($B$2="Oui",B41*_xludf.XLOOKUP(A41,'Facteurs démission (FE)'!A:A,'Facteurs démission (FE)'!C:C)/IF(D41="",E41,D41),B41*_xludf.XLOOKUP(A41,'Facteurs démission (FE)'!A:A,'Facteurs démission (FE)'!C:C))</f>
        <v>#NAME?</v>
      </c>
      <c r="G41" s="18"/>
    </row>
    <row r="42" spans="1:7" ht="13.2" x14ac:dyDescent="0.25">
      <c r="A42" s="15" t="s">
        <v>100</v>
      </c>
      <c r="B42" s="45"/>
      <c r="C42" s="35" t="s">
        <v>75</v>
      </c>
      <c r="D42" s="51"/>
      <c r="E42" s="35">
        <v>8</v>
      </c>
      <c r="F42" s="46" t="e">
        <f t="array" aca="1" ref="F42" ca="1">IF($B$2="Oui",B42*_xludf.XLOOKUP(A42,'Facteurs démission (FE)'!A:A,'Facteurs démission (FE)'!C:C)/IF(D42="",E42,D42),B42*_xludf.XLOOKUP(A42,'Facteurs démission (FE)'!A:A,'Facteurs démission (FE)'!C:C))</f>
        <v>#NAME?</v>
      </c>
      <c r="G42" s="18"/>
    </row>
    <row r="43" spans="1:7" ht="13.2" x14ac:dyDescent="0.25">
      <c r="A43" s="52" t="s">
        <v>101</v>
      </c>
      <c r="B43" s="45"/>
      <c r="C43" s="35" t="s">
        <v>75</v>
      </c>
      <c r="D43" s="51"/>
      <c r="E43" s="35">
        <v>8</v>
      </c>
      <c r="F43" s="46" t="e">
        <f t="array" aca="1" ref="F43" ca="1">IF($B$2="Oui",B43*_xludf.XLOOKUP(A43,'Facteurs démission (FE)'!A:A,'Facteurs démission (FE)'!C:C)/IF(D43="",E43,D43),B43*_xludf.XLOOKUP(A43,'Facteurs démission (FE)'!A:A,'Facteurs démission (FE)'!C:C))</f>
        <v>#NAME?</v>
      </c>
      <c r="G43" s="18"/>
    </row>
    <row r="44" spans="1:7" ht="13.2" x14ac:dyDescent="0.25">
      <c r="A44" s="52" t="s">
        <v>102</v>
      </c>
      <c r="B44" s="45"/>
      <c r="C44" s="35" t="s">
        <v>75</v>
      </c>
      <c r="D44" s="51"/>
      <c r="E44" s="35">
        <v>8</v>
      </c>
      <c r="F44" s="46" t="e">
        <f t="array" aca="1" ref="F44" ca="1">IF($B$2="Oui",B44*_xludf.XLOOKUP(A44,'Facteurs démission (FE)'!A:A,'Facteurs démission (FE)'!C:C)/IF(D44="",E44,D44),B44*_xludf.XLOOKUP(A44,'Facteurs démission (FE)'!A:A,'Facteurs démission (FE)'!C:C))</f>
        <v>#NAME?</v>
      </c>
      <c r="G44" s="18"/>
    </row>
    <row r="45" spans="1:7" ht="13.2" x14ac:dyDescent="0.25">
      <c r="A45" s="47" t="s">
        <v>103</v>
      </c>
      <c r="B45" s="45"/>
      <c r="C45" s="35" t="s">
        <v>75</v>
      </c>
      <c r="D45" s="51"/>
      <c r="E45" s="35">
        <v>5</v>
      </c>
      <c r="F45" s="46" t="e">
        <f t="array" aca="1" ref="F45" ca="1">IF($B$2="Oui",B45*_xludf.XLOOKUP(A45,'Facteurs démission (FE)'!A:A,'Facteurs démission (FE)'!C:C)/IF(D45="",E45,D45),B45*_xludf.XLOOKUP(A45,'Facteurs démission (FE)'!A:A,'Facteurs démission (FE)'!C:C))</f>
        <v>#NAME?</v>
      </c>
      <c r="G45" s="18"/>
    </row>
    <row r="46" spans="1:7" ht="13.2" x14ac:dyDescent="0.25">
      <c r="A46" s="52" t="s">
        <v>104</v>
      </c>
      <c r="B46" s="45"/>
      <c r="C46" s="35" t="s">
        <v>75</v>
      </c>
      <c r="D46" s="51"/>
      <c r="E46" s="35">
        <v>8</v>
      </c>
      <c r="F46" s="46" t="e">
        <f t="array" aca="1" ref="F46" ca="1">IF($B$2="Oui",B46*_xludf.XLOOKUP(A46,'Facteurs démission (FE)'!A:A,'Facteurs démission (FE)'!C:C)/IF(D46="",E46,D46),B46*_xludf.XLOOKUP(A46,'Facteurs démission (FE)'!A:A,'Facteurs démission (FE)'!C:C))</f>
        <v>#NAME?</v>
      </c>
      <c r="G46" s="18"/>
    </row>
    <row r="47" spans="1:7" ht="13.2" x14ac:dyDescent="0.25">
      <c r="A47" s="52" t="s">
        <v>105</v>
      </c>
      <c r="B47" s="45"/>
      <c r="C47" s="35" t="s">
        <v>75</v>
      </c>
      <c r="D47" s="51"/>
      <c r="E47" s="35">
        <v>8</v>
      </c>
      <c r="F47" s="46" t="e">
        <f t="array" aca="1" ref="F47" ca="1">IF($B$2="Oui",B47*_xludf.XLOOKUP(A47,'Facteurs démission (FE)'!A:A,'Facteurs démission (FE)'!C:C)/IF(D47="",E47,D47),B47*_xludf.XLOOKUP(A47,'Facteurs démission (FE)'!A:A,'Facteurs démission (FE)'!C:C))</f>
        <v>#NAME?</v>
      </c>
      <c r="G47" s="18"/>
    </row>
    <row r="48" spans="1:7" ht="13.2" x14ac:dyDescent="0.25">
      <c r="A48" s="52" t="s">
        <v>106</v>
      </c>
      <c r="B48" s="45"/>
      <c r="C48" s="35" t="s">
        <v>75</v>
      </c>
      <c r="D48" s="51"/>
      <c r="E48" s="35">
        <v>8</v>
      </c>
      <c r="F48" s="46" t="e">
        <f t="array" aca="1" ref="F48" ca="1">IF($B$2="Oui",B48*_xludf.XLOOKUP(A48,'Facteurs démission (FE)'!A:A,'Facteurs démission (FE)'!C:C)/IF(D48="",E48,D48),B48*_xludf.XLOOKUP(A48,'Facteurs démission (FE)'!A:A,'Facteurs démission (FE)'!C:C))</f>
        <v>#NAME?</v>
      </c>
      <c r="G48" s="18"/>
    </row>
    <row r="49" spans="1:7" ht="13.2" x14ac:dyDescent="0.25">
      <c r="A49" s="52" t="s">
        <v>107</v>
      </c>
      <c r="B49" s="45"/>
      <c r="C49" s="35" t="s">
        <v>23</v>
      </c>
      <c r="D49" s="51"/>
      <c r="E49" s="35">
        <v>8</v>
      </c>
      <c r="F49" s="46" t="e">
        <f t="array" aca="1" ref="F49" ca="1">IF($B$2="Oui",B49*_xludf.XLOOKUP(A49,'Facteurs démission (FE)'!A:A,'Facteurs démission (FE)'!C:C)/IF(D49="",E49,D49),B49*_xludf.XLOOKUP(A49,'Facteurs démission (FE)'!A:A,'Facteurs démission (FE)'!C:C))</f>
        <v>#NAME?</v>
      </c>
      <c r="G49" s="18"/>
    </row>
    <row r="50" spans="1:7" ht="13.2" x14ac:dyDescent="0.25">
      <c r="A50" s="15"/>
      <c r="B50" s="15"/>
      <c r="C50" s="15"/>
      <c r="F50" s="30" t="e">
        <f ca="1">SUM(F40:F49)</f>
        <v>#NAME?</v>
      </c>
      <c r="G50" s="18"/>
    </row>
    <row r="51" spans="1:7" ht="13.2" x14ac:dyDescent="0.25">
      <c r="A51" s="15"/>
      <c r="B51" s="15"/>
      <c r="C51" s="15"/>
      <c r="G51" s="18"/>
    </row>
    <row r="52" spans="1:7" ht="13.2" x14ac:dyDescent="0.25">
      <c r="A52" s="15"/>
      <c r="B52" s="15"/>
      <c r="C52" s="15"/>
      <c r="G52" s="18"/>
    </row>
    <row r="53" spans="1:7" ht="13.2" x14ac:dyDescent="0.25">
      <c r="A53" s="15"/>
      <c r="B53" s="15"/>
      <c r="C53" s="15"/>
      <c r="G53" s="18"/>
    </row>
    <row r="54" spans="1:7" ht="33.75" customHeight="1" x14ac:dyDescent="0.25">
      <c r="A54" s="15"/>
      <c r="B54" s="15"/>
      <c r="C54" s="15"/>
      <c r="G54" s="18"/>
    </row>
    <row r="55" spans="1:7" ht="13.2" x14ac:dyDescent="0.25">
      <c r="A55" s="15"/>
      <c r="B55" s="15"/>
      <c r="C55" s="15"/>
      <c r="G55" s="18"/>
    </row>
    <row r="56" spans="1:7" ht="13.2" x14ac:dyDescent="0.25">
      <c r="A56" s="15"/>
      <c r="B56" s="15"/>
      <c r="C56" s="15"/>
      <c r="G56" s="18"/>
    </row>
    <row r="57" spans="1:7" ht="13.2" x14ac:dyDescent="0.25">
      <c r="A57" s="15"/>
      <c r="B57" s="15"/>
      <c r="C57" s="15"/>
      <c r="G57" s="18"/>
    </row>
    <row r="58" spans="1:7" ht="13.2" x14ac:dyDescent="0.25">
      <c r="A58" s="15"/>
      <c r="B58" s="15"/>
      <c r="C58" s="15"/>
      <c r="G58" s="18"/>
    </row>
    <row r="59" spans="1:7" ht="30.75" customHeight="1" x14ac:dyDescent="0.25">
      <c r="A59" s="15"/>
      <c r="B59" s="15"/>
      <c r="C59" s="15"/>
      <c r="G59" s="18"/>
    </row>
    <row r="60" spans="1:7" ht="13.2" x14ac:dyDescent="0.25">
      <c r="A60" s="15"/>
      <c r="B60" s="15"/>
      <c r="C60" s="15"/>
      <c r="G60" s="18"/>
    </row>
    <row r="61" spans="1:7" ht="13.2" x14ac:dyDescent="0.25">
      <c r="A61" s="15"/>
      <c r="B61" s="15"/>
      <c r="C61" s="15"/>
      <c r="G61" s="18"/>
    </row>
    <row r="62" spans="1:7" ht="13.2" x14ac:dyDescent="0.25">
      <c r="A62" s="15"/>
      <c r="B62" s="15"/>
      <c r="C62" s="15"/>
      <c r="G62" s="18"/>
    </row>
    <row r="63" spans="1:7" ht="13.2" x14ac:dyDescent="0.25">
      <c r="A63" s="15"/>
      <c r="B63" s="15"/>
      <c r="C63" s="15"/>
      <c r="G63" s="18"/>
    </row>
    <row r="64" spans="1:7" ht="13.2" x14ac:dyDescent="0.25">
      <c r="A64" s="15"/>
      <c r="B64" s="15"/>
      <c r="C64" s="15"/>
      <c r="G64" s="18"/>
    </row>
    <row r="65" spans="1:7" ht="13.2" x14ac:dyDescent="0.25">
      <c r="A65" s="15"/>
      <c r="B65" s="15"/>
      <c r="C65" s="15"/>
      <c r="G65" s="18"/>
    </row>
    <row r="66" spans="1:7" ht="13.2" x14ac:dyDescent="0.25">
      <c r="A66" s="15"/>
      <c r="B66" s="15"/>
      <c r="C66" s="15"/>
      <c r="G66" s="18"/>
    </row>
    <row r="67" spans="1:7" ht="13.2" x14ac:dyDescent="0.25">
      <c r="A67" s="15"/>
      <c r="B67" s="15"/>
      <c r="C67" s="15"/>
      <c r="G67" s="18"/>
    </row>
    <row r="68" spans="1:7" ht="13.2" hidden="1" x14ac:dyDescent="0.25">
      <c r="A68" s="15"/>
      <c r="B68" s="15"/>
      <c r="C68" s="15"/>
      <c r="G68" s="18"/>
    </row>
    <row r="69" spans="1:7" ht="13.2" hidden="1" x14ac:dyDescent="0.25">
      <c r="A69" s="15"/>
      <c r="B69" s="15"/>
      <c r="C69" s="15"/>
      <c r="G69" s="18"/>
    </row>
    <row r="70" spans="1:7" ht="30.75" hidden="1" customHeight="1" x14ac:dyDescent="0.25">
      <c r="A70" s="15"/>
      <c r="B70" s="15"/>
      <c r="C70" s="15"/>
      <c r="G70" s="18"/>
    </row>
    <row r="71" spans="1:7" ht="13.2" hidden="1" x14ac:dyDescent="0.25">
      <c r="A71" s="15"/>
      <c r="B71" s="15"/>
      <c r="C71" s="15"/>
      <c r="G71" s="18"/>
    </row>
    <row r="72" spans="1:7" ht="13.2" hidden="1" x14ac:dyDescent="0.25">
      <c r="A72" s="15"/>
      <c r="B72" s="15"/>
      <c r="C72" s="15"/>
      <c r="G72" s="18"/>
    </row>
    <row r="73" spans="1:7" ht="13.2" hidden="1" x14ac:dyDescent="0.25">
      <c r="A73" s="15"/>
      <c r="B73" s="15"/>
      <c r="C73" s="15"/>
      <c r="G73" s="18"/>
    </row>
    <row r="74" spans="1:7" ht="13.2" hidden="1" x14ac:dyDescent="0.25">
      <c r="A74" s="15"/>
      <c r="B74" s="15"/>
      <c r="C74" s="15"/>
      <c r="G74" s="18"/>
    </row>
    <row r="75" spans="1:7" ht="13.2" hidden="1" x14ac:dyDescent="0.25">
      <c r="A75" s="15"/>
      <c r="B75" s="15"/>
      <c r="C75" s="15"/>
      <c r="G75" s="18"/>
    </row>
    <row r="76" spans="1:7" ht="13.2" hidden="1" x14ac:dyDescent="0.25">
      <c r="A76" s="15"/>
      <c r="B76" s="15"/>
      <c r="C76" s="15"/>
      <c r="G76" s="18"/>
    </row>
    <row r="77" spans="1:7" ht="13.2" hidden="1" x14ac:dyDescent="0.25">
      <c r="A77" s="15"/>
      <c r="B77" s="15"/>
      <c r="C77" s="15"/>
      <c r="G77" s="18"/>
    </row>
    <row r="78" spans="1:7" ht="13.2" x14ac:dyDescent="0.25">
      <c r="A78" s="15"/>
      <c r="B78" s="15"/>
      <c r="C78" s="15"/>
      <c r="G78" s="18"/>
    </row>
    <row r="79" spans="1:7" ht="13.2" x14ac:dyDescent="0.25">
      <c r="A79" s="15"/>
      <c r="B79" s="15"/>
      <c r="C79" s="15"/>
      <c r="G79" s="18"/>
    </row>
    <row r="80" spans="1:7" ht="31.5" customHeight="1" x14ac:dyDescent="0.25">
      <c r="A80" s="15"/>
      <c r="B80" s="15"/>
      <c r="C80" s="15"/>
      <c r="G80" s="18"/>
    </row>
    <row r="81" spans="1:7" ht="13.2" x14ac:dyDescent="0.25">
      <c r="A81" s="15"/>
      <c r="B81" s="15"/>
      <c r="C81" s="15"/>
      <c r="G81" s="18"/>
    </row>
    <row r="82" spans="1:7" ht="13.2" x14ac:dyDescent="0.25">
      <c r="A82" s="15"/>
      <c r="B82" s="15"/>
      <c r="C82" s="15"/>
      <c r="G82" s="18"/>
    </row>
    <row r="83" spans="1:7" ht="13.2" x14ac:dyDescent="0.25">
      <c r="A83" s="15"/>
      <c r="B83" s="15"/>
      <c r="C83" s="15"/>
      <c r="G83" s="18"/>
    </row>
    <row r="84" spans="1:7" ht="13.2" x14ac:dyDescent="0.25">
      <c r="A84" s="15"/>
      <c r="B84" s="15"/>
      <c r="C84" s="15"/>
      <c r="G84" s="18"/>
    </row>
    <row r="85" spans="1:7" ht="13.2" x14ac:dyDescent="0.25">
      <c r="A85" s="15"/>
      <c r="B85" s="15"/>
      <c r="C85" s="15"/>
      <c r="G85" s="18"/>
    </row>
    <row r="86" spans="1:7" ht="13.2" x14ac:dyDescent="0.25">
      <c r="A86" s="15"/>
      <c r="B86" s="15"/>
      <c r="C86" s="15"/>
      <c r="G86" s="18"/>
    </row>
    <row r="87" spans="1:7" ht="13.2" x14ac:dyDescent="0.25">
      <c r="A87" s="15"/>
      <c r="B87" s="15"/>
      <c r="C87" s="15"/>
      <c r="G87" s="18"/>
    </row>
    <row r="88" spans="1:7" ht="13.2" x14ac:dyDescent="0.25">
      <c r="A88" s="15"/>
      <c r="B88" s="15"/>
      <c r="C88" s="15"/>
      <c r="G88" s="18"/>
    </row>
    <row r="89" spans="1:7" ht="13.2" x14ac:dyDescent="0.25">
      <c r="A89" s="15"/>
      <c r="B89" s="15"/>
      <c r="C89" s="15"/>
      <c r="G89" s="18"/>
    </row>
    <row r="90" spans="1:7" ht="13.2" x14ac:dyDescent="0.25">
      <c r="A90" s="15"/>
      <c r="B90" s="15"/>
      <c r="C90" s="15"/>
      <c r="G90" s="18"/>
    </row>
    <row r="91" spans="1:7" ht="13.2" x14ac:dyDescent="0.25">
      <c r="A91" s="15"/>
      <c r="B91" s="15"/>
      <c r="C91" s="15"/>
      <c r="G91" s="18"/>
    </row>
    <row r="92" spans="1:7" ht="13.2" x14ac:dyDescent="0.25">
      <c r="A92" s="15"/>
      <c r="B92" s="15"/>
      <c r="C92" s="15"/>
      <c r="G92" s="18"/>
    </row>
    <row r="93" spans="1:7" ht="13.2" x14ac:dyDescent="0.25">
      <c r="A93" s="15"/>
      <c r="B93" s="15"/>
      <c r="C93" s="15"/>
      <c r="G93" s="18"/>
    </row>
    <row r="94" spans="1:7" ht="13.2" x14ac:dyDescent="0.25">
      <c r="A94" s="15"/>
      <c r="B94" s="15"/>
      <c r="C94" s="15"/>
      <c r="G94" s="18"/>
    </row>
    <row r="95" spans="1:7" ht="13.2" x14ac:dyDescent="0.25">
      <c r="A95" s="15"/>
      <c r="B95" s="15"/>
      <c r="C95" s="15"/>
      <c r="G95" s="18"/>
    </row>
    <row r="96" spans="1:7" ht="13.2" x14ac:dyDescent="0.25">
      <c r="A96" s="15"/>
      <c r="B96" s="15"/>
      <c r="C96" s="15"/>
      <c r="G96" s="18"/>
    </row>
    <row r="97" spans="1:7" ht="13.2" x14ac:dyDescent="0.25">
      <c r="A97" s="15"/>
      <c r="B97" s="15"/>
      <c r="C97" s="15"/>
      <c r="G97" s="18"/>
    </row>
    <row r="98" spans="1:7" ht="13.2" x14ac:dyDescent="0.25">
      <c r="A98" s="15"/>
      <c r="B98" s="15"/>
      <c r="C98" s="15"/>
      <c r="G98" s="18"/>
    </row>
    <row r="99" spans="1:7" ht="13.2" x14ac:dyDescent="0.25">
      <c r="A99" s="15"/>
      <c r="B99" s="15"/>
      <c r="C99" s="15"/>
      <c r="G99" s="18"/>
    </row>
    <row r="100" spans="1:7" ht="13.2" x14ac:dyDescent="0.25">
      <c r="A100" s="15"/>
      <c r="B100" s="15"/>
      <c r="C100" s="15"/>
      <c r="G100" s="18"/>
    </row>
    <row r="101" spans="1:7" ht="13.2" x14ac:dyDescent="0.25">
      <c r="A101" s="15"/>
      <c r="B101" s="15"/>
      <c r="C101" s="15"/>
      <c r="G101" s="18"/>
    </row>
    <row r="102" spans="1:7" ht="13.2" x14ac:dyDescent="0.25">
      <c r="A102" s="15"/>
      <c r="B102" s="15"/>
      <c r="C102" s="15"/>
      <c r="G102" s="18"/>
    </row>
    <row r="103" spans="1:7" ht="13.2" x14ac:dyDescent="0.25">
      <c r="A103" s="15"/>
      <c r="B103" s="15"/>
      <c r="C103" s="15"/>
      <c r="G103" s="18"/>
    </row>
    <row r="104" spans="1:7" ht="13.2" x14ac:dyDescent="0.25">
      <c r="A104" s="15"/>
      <c r="B104" s="15"/>
      <c r="C104" s="15"/>
      <c r="G104" s="18"/>
    </row>
    <row r="105" spans="1:7" ht="13.2" x14ac:dyDescent="0.25">
      <c r="A105" s="15"/>
      <c r="B105" s="15"/>
      <c r="C105" s="15"/>
      <c r="G105" s="18"/>
    </row>
    <row r="106" spans="1:7" ht="13.2" x14ac:dyDescent="0.25">
      <c r="A106" s="15"/>
      <c r="B106" s="15"/>
      <c r="C106" s="15"/>
      <c r="G106" s="18"/>
    </row>
    <row r="107" spans="1:7" ht="13.2" x14ac:dyDescent="0.25">
      <c r="A107" s="15"/>
      <c r="B107" s="15"/>
      <c r="C107" s="15"/>
      <c r="G107" s="18"/>
    </row>
    <row r="108" spans="1:7" ht="13.2" x14ac:dyDescent="0.25">
      <c r="A108" s="15"/>
      <c r="B108" s="15"/>
      <c r="C108" s="15"/>
      <c r="G108" s="18"/>
    </row>
    <row r="109" spans="1:7" ht="13.2" x14ac:dyDescent="0.25">
      <c r="A109" s="15"/>
      <c r="B109" s="15"/>
      <c r="C109" s="15"/>
      <c r="G109" s="18"/>
    </row>
    <row r="110" spans="1:7" ht="13.2" x14ac:dyDescent="0.25">
      <c r="A110" s="15"/>
      <c r="B110" s="15"/>
      <c r="C110" s="15"/>
      <c r="G110" s="18"/>
    </row>
    <row r="111" spans="1:7" ht="30" customHeight="1" x14ac:dyDescent="0.25">
      <c r="A111" s="15"/>
      <c r="B111" s="15"/>
      <c r="C111" s="15"/>
      <c r="G111" s="18"/>
    </row>
    <row r="112" spans="1:7" ht="13.2" x14ac:dyDescent="0.25">
      <c r="A112" s="15"/>
      <c r="B112" s="15"/>
      <c r="C112" s="15"/>
      <c r="G112" s="18"/>
    </row>
    <row r="113" spans="1:7" ht="13.2" x14ac:dyDescent="0.25">
      <c r="A113" s="15"/>
      <c r="B113" s="15"/>
      <c r="C113" s="15"/>
      <c r="G113" s="18"/>
    </row>
    <row r="114" spans="1:7" ht="13.2" x14ac:dyDescent="0.25">
      <c r="A114" s="15"/>
      <c r="B114" s="15"/>
      <c r="C114" s="15"/>
      <c r="G114" s="18"/>
    </row>
    <row r="115" spans="1:7" ht="13.2" x14ac:dyDescent="0.25">
      <c r="A115" s="15"/>
      <c r="B115" s="15"/>
      <c r="C115" s="15"/>
      <c r="G115" s="18"/>
    </row>
    <row r="116" spans="1:7" ht="30.75" customHeight="1" x14ac:dyDescent="0.25">
      <c r="A116" s="15"/>
      <c r="B116" s="15"/>
      <c r="C116" s="15"/>
      <c r="G116" s="18"/>
    </row>
    <row r="117" spans="1:7" ht="13.2" x14ac:dyDescent="0.25">
      <c r="A117" s="15"/>
      <c r="B117" s="15"/>
      <c r="C117" s="15"/>
      <c r="G117" s="18"/>
    </row>
    <row r="118" spans="1:7" ht="13.2" x14ac:dyDescent="0.25">
      <c r="A118" s="15"/>
      <c r="B118" s="15"/>
      <c r="C118" s="15"/>
      <c r="G118" s="18"/>
    </row>
    <row r="119" spans="1:7" ht="13.2" x14ac:dyDescent="0.25">
      <c r="A119" s="15"/>
      <c r="B119" s="15"/>
      <c r="C119" s="15"/>
      <c r="G119" s="18"/>
    </row>
    <row r="120" spans="1:7" ht="13.2" x14ac:dyDescent="0.25">
      <c r="A120" s="15"/>
      <c r="B120" s="15"/>
      <c r="C120" s="15"/>
      <c r="G120" s="18"/>
    </row>
    <row r="121" spans="1:7" ht="13.2" x14ac:dyDescent="0.25">
      <c r="A121" s="15"/>
      <c r="B121" s="15"/>
      <c r="C121" s="15"/>
      <c r="G121" s="18"/>
    </row>
    <row r="122" spans="1:7" ht="32.25" customHeight="1" x14ac:dyDescent="0.25">
      <c r="A122" s="15"/>
      <c r="B122" s="15"/>
      <c r="C122" s="15"/>
      <c r="G122" s="18"/>
    </row>
    <row r="123" spans="1:7" ht="13.2" x14ac:dyDescent="0.25">
      <c r="A123" s="15"/>
      <c r="B123" s="15"/>
      <c r="C123" s="15"/>
      <c r="G123" s="18"/>
    </row>
    <row r="124" spans="1:7" ht="13.2" x14ac:dyDescent="0.25">
      <c r="A124" s="15"/>
      <c r="B124" s="15"/>
      <c r="C124" s="15"/>
      <c r="G124" s="18"/>
    </row>
    <row r="125" spans="1:7" ht="13.2" x14ac:dyDescent="0.25">
      <c r="A125" s="15"/>
      <c r="B125" s="15"/>
      <c r="C125" s="15"/>
      <c r="G125" s="18"/>
    </row>
    <row r="126" spans="1:7" ht="13.2" x14ac:dyDescent="0.25">
      <c r="A126" s="15"/>
      <c r="B126" s="15"/>
      <c r="C126" s="15"/>
      <c r="G126" s="18"/>
    </row>
    <row r="127" spans="1:7" ht="13.2" x14ac:dyDescent="0.25">
      <c r="A127" s="15"/>
      <c r="B127" s="15"/>
      <c r="C127" s="15"/>
      <c r="G127" s="18"/>
    </row>
    <row r="128" spans="1:7" ht="13.2" x14ac:dyDescent="0.25">
      <c r="A128" s="15"/>
      <c r="B128" s="15"/>
      <c r="C128" s="15"/>
      <c r="G128" s="18"/>
    </row>
    <row r="129" spans="1:7" ht="13.2" x14ac:dyDescent="0.25">
      <c r="A129" s="15"/>
      <c r="B129" s="15"/>
      <c r="C129" s="15"/>
      <c r="G129" s="18"/>
    </row>
    <row r="130" spans="1:7" ht="13.2" x14ac:dyDescent="0.25">
      <c r="A130" s="15"/>
      <c r="B130" s="15"/>
      <c r="C130" s="15"/>
      <c r="G130" s="18"/>
    </row>
    <row r="131" spans="1:7" ht="13.2" x14ac:dyDescent="0.25">
      <c r="A131" s="15"/>
      <c r="B131" s="15"/>
      <c r="C131" s="15"/>
      <c r="G131" s="18"/>
    </row>
    <row r="132" spans="1:7" ht="13.2" x14ac:dyDescent="0.25">
      <c r="A132" s="15"/>
      <c r="B132" s="15"/>
      <c r="C132" s="15"/>
      <c r="G132" s="18"/>
    </row>
    <row r="133" spans="1:7" ht="13.2" x14ac:dyDescent="0.25">
      <c r="A133" s="15"/>
      <c r="B133" s="15"/>
      <c r="C133" s="15"/>
      <c r="G133" s="18"/>
    </row>
    <row r="134" spans="1:7" ht="13.2" x14ac:dyDescent="0.25">
      <c r="A134" s="15"/>
      <c r="B134" s="15"/>
      <c r="C134" s="15"/>
      <c r="G134" s="18"/>
    </row>
    <row r="135" spans="1:7" ht="13.2" x14ac:dyDescent="0.25">
      <c r="A135" s="15"/>
      <c r="B135" s="15"/>
      <c r="C135" s="15"/>
      <c r="G135" s="18"/>
    </row>
    <row r="136" spans="1:7" ht="13.2" x14ac:dyDescent="0.25">
      <c r="A136" s="15"/>
      <c r="B136" s="15"/>
      <c r="C136" s="15"/>
      <c r="G136" s="18"/>
    </row>
    <row r="137" spans="1:7" ht="13.2" x14ac:dyDescent="0.25">
      <c r="A137" s="15"/>
      <c r="B137" s="15"/>
      <c r="C137" s="15"/>
      <c r="G137" s="18"/>
    </row>
    <row r="138" spans="1:7" ht="13.2" x14ac:dyDescent="0.25">
      <c r="A138" s="15"/>
      <c r="B138" s="15"/>
      <c r="C138" s="15"/>
      <c r="G138" s="18"/>
    </row>
    <row r="139" spans="1:7" ht="13.2" x14ac:dyDescent="0.25">
      <c r="A139" s="15"/>
      <c r="B139" s="15"/>
      <c r="C139" s="15"/>
      <c r="G139" s="18"/>
    </row>
    <row r="140" spans="1:7" ht="13.2" x14ac:dyDescent="0.25">
      <c r="A140" s="15"/>
      <c r="B140" s="15"/>
      <c r="C140" s="15"/>
      <c r="G140" s="18"/>
    </row>
    <row r="141" spans="1:7" ht="13.2" x14ac:dyDescent="0.25">
      <c r="A141" s="15"/>
      <c r="B141" s="15"/>
      <c r="C141" s="15"/>
      <c r="G141" s="18"/>
    </row>
    <row r="142" spans="1:7" ht="13.2" x14ac:dyDescent="0.25">
      <c r="A142" s="15"/>
      <c r="B142" s="15"/>
      <c r="C142" s="15"/>
      <c r="G142" s="18"/>
    </row>
    <row r="143" spans="1:7" ht="13.2" x14ac:dyDescent="0.25">
      <c r="A143" s="15"/>
      <c r="B143" s="15"/>
      <c r="C143" s="15"/>
      <c r="G143" s="18"/>
    </row>
    <row r="144" spans="1:7" ht="13.2" x14ac:dyDescent="0.25">
      <c r="A144" s="15"/>
      <c r="B144" s="15"/>
      <c r="C144" s="15"/>
      <c r="G144" s="18"/>
    </row>
  </sheetData>
  <mergeCells count="4">
    <mergeCell ref="A6:F6"/>
    <mergeCell ref="A14:F14"/>
    <mergeCell ref="A26:F26"/>
    <mergeCell ref="A38:F38"/>
  </mergeCells>
  <dataValidations count="1">
    <dataValidation type="list" allowBlank="1" showErrorMessage="1" sqref="B2" xr:uid="{00000000-0002-0000-0700-000000000000}">
      <formula1>"Oui,Non"</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AA84F"/>
    <outlinePr summaryBelow="0" summaryRight="0"/>
    <pageSetUpPr fitToPage="1"/>
  </sheetPr>
  <dimension ref="A1:M145"/>
  <sheetViews>
    <sheetView workbookViewId="0"/>
  </sheetViews>
  <sheetFormatPr baseColWidth="10" defaultColWidth="12.6640625" defaultRowHeight="15.75" customHeight="1" x14ac:dyDescent="0.25"/>
  <cols>
    <col min="1" max="1" width="38.21875" customWidth="1"/>
    <col min="2" max="3" width="12.6640625" customWidth="1"/>
    <col min="4" max="5" width="22.44140625" customWidth="1"/>
    <col min="6" max="6" width="18" customWidth="1"/>
    <col min="7" max="7" width="16.6640625" customWidth="1"/>
  </cols>
  <sheetData>
    <row r="1" spans="1:13" ht="36.75" customHeight="1" x14ac:dyDescent="0.25">
      <c r="A1" s="23" t="s">
        <v>108</v>
      </c>
      <c r="B1" s="9"/>
      <c r="C1" s="9"/>
      <c r="D1" s="9"/>
      <c r="E1" s="9"/>
      <c r="F1" s="9"/>
      <c r="G1" s="9"/>
      <c r="H1" s="9"/>
      <c r="I1" s="9"/>
      <c r="J1" s="9"/>
      <c r="K1" s="9"/>
      <c r="L1" s="9"/>
      <c r="M1" s="9"/>
    </row>
    <row r="2" spans="1:13" ht="36.75" customHeight="1" x14ac:dyDescent="0.25">
      <c r="A2" s="53" t="s">
        <v>68</v>
      </c>
      <c r="B2" s="54" t="s">
        <v>69</v>
      </c>
      <c r="C2" s="9"/>
      <c r="D2" s="9"/>
      <c r="E2" s="9"/>
      <c r="F2" s="9"/>
      <c r="G2" s="9"/>
      <c r="H2" s="9"/>
      <c r="I2" s="9"/>
      <c r="J2" s="9"/>
      <c r="K2" s="9"/>
      <c r="L2" s="9"/>
      <c r="M2" s="9"/>
    </row>
    <row r="3" spans="1:13" ht="18.75" customHeight="1" x14ac:dyDescent="0.25">
      <c r="A3" s="21"/>
      <c r="B3" s="55"/>
      <c r="C3" s="55"/>
      <c r="D3" s="55"/>
      <c r="E3" s="55"/>
      <c r="F3" s="55"/>
      <c r="G3" s="9"/>
      <c r="H3" s="9"/>
      <c r="I3" s="9"/>
      <c r="J3" s="9"/>
      <c r="K3" s="9"/>
      <c r="L3" s="9"/>
      <c r="M3" s="9"/>
    </row>
    <row r="4" spans="1:13" ht="18.75" customHeight="1" x14ac:dyDescent="0.25">
      <c r="A4" s="21"/>
      <c r="B4" s="55"/>
      <c r="C4" s="55"/>
      <c r="D4" s="55"/>
      <c r="E4" s="55"/>
      <c r="F4" s="55"/>
      <c r="G4" s="9"/>
      <c r="H4" s="9"/>
      <c r="I4" s="9"/>
      <c r="J4" s="9"/>
      <c r="K4" s="9"/>
      <c r="L4" s="9"/>
      <c r="M4" s="9"/>
    </row>
    <row r="5" spans="1:13" ht="39.75" customHeight="1" x14ac:dyDescent="0.25">
      <c r="A5" s="23" t="s">
        <v>109</v>
      </c>
      <c r="B5" s="55"/>
      <c r="C5" s="55"/>
      <c r="D5" s="55"/>
      <c r="E5" s="55"/>
      <c r="F5" s="55"/>
      <c r="G5" s="9"/>
      <c r="H5" s="9"/>
      <c r="I5" s="9"/>
      <c r="J5" s="9"/>
      <c r="K5" s="9"/>
      <c r="L5" s="9"/>
      <c r="M5" s="9"/>
    </row>
    <row r="6" spans="1:13" ht="30" customHeight="1" x14ac:dyDescent="0.25">
      <c r="A6" s="92" t="s">
        <v>110</v>
      </c>
      <c r="B6" s="85"/>
      <c r="C6" s="85"/>
      <c r="D6" s="85"/>
      <c r="E6" s="85"/>
      <c r="F6" s="86"/>
      <c r="G6" s="9"/>
      <c r="H6" s="9"/>
      <c r="I6" s="9"/>
      <c r="J6" s="9"/>
      <c r="K6" s="9"/>
      <c r="L6" s="9"/>
      <c r="M6" s="9"/>
    </row>
    <row r="7" spans="1:13" ht="17.25" customHeight="1" x14ac:dyDescent="0.25">
      <c r="A7" s="56" t="s">
        <v>12</v>
      </c>
      <c r="B7" s="56" t="s">
        <v>13</v>
      </c>
      <c r="C7" s="56" t="s">
        <v>14</v>
      </c>
      <c r="D7" s="56" t="s">
        <v>72</v>
      </c>
      <c r="E7" s="56" t="s">
        <v>73</v>
      </c>
      <c r="F7" s="56" t="s">
        <v>15</v>
      </c>
      <c r="G7" s="9"/>
      <c r="H7" s="9"/>
      <c r="I7" s="9"/>
      <c r="J7" s="9"/>
      <c r="K7" s="9"/>
      <c r="L7" s="9"/>
      <c r="M7" s="9"/>
    </row>
    <row r="8" spans="1:13" ht="13.2" x14ac:dyDescent="0.25">
      <c r="A8" s="57" t="s">
        <v>111</v>
      </c>
      <c r="B8" s="57"/>
      <c r="C8" s="58" t="s">
        <v>112</v>
      </c>
      <c r="D8" s="57"/>
      <c r="E8" s="58">
        <v>50</v>
      </c>
      <c r="F8" s="59" t="e">
        <f t="array" aca="1" ref="F8" ca="1">IF($B$2="Oui",B8*_xludf.XLOOKUP(A8,'Facteurs démission (FE)'!A:A,'Facteurs démission (FE)'!C:C)/IF(D8="",E8,D8),B8*_xludf.XLOOKUP(A8,'Facteurs démission (FE)'!A:A,'Facteurs démission (FE)'!C:C))</f>
        <v>#NAME?</v>
      </c>
      <c r="G8" s="9"/>
      <c r="H8" s="9"/>
      <c r="I8" s="9"/>
      <c r="J8" s="9"/>
      <c r="K8" s="9"/>
      <c r="L8" s="9"/>
      <c r="M8" s="9"/>
    </row>
    <row r="9" spans="1:13" ht="13.2" x14ac:dyDescent="0.25">
      <c r="A9" s="4"/>
      <c r="B9" s="4"/>
      <c r="C9" s="4"/>
      <c r="D9" s="4"/>
      <c r="E9" s="4"/>
      <c r="F9" s="4"/>
      <c r="G9" s="18"/>
    </row>
    <row r="10" spans="1:13" ht="13.2" x14ac:dyDescent="0.25">
      <c r="A10" s="4"/>
      <c r="B10" s="4"/>
      <c r="C10" s="4"/>
      <c r="D10" s="4"/>
      <c r="E10" s="4"/>
      <c r="F10" s="4"/>
      <c r="G10" s="18"/>
    </row>
    <row r="11" spans="1:13" ht="27.75" customHeight="1" x14ac:dyDescent="0.25">
      <c r="A11" s="23" t="s">
        <v>113</v>
      </c>
      <c r="B11" s="4"/>
      <c r="C11" s="4"/>
      <c r="D11" s="4"/>
      <c r="E11" s="4"/>
      <c r="F11" s="4"/>
      <c r="G11" s="18"/>
    </row>
    <row r="12" spans="1:13" ht="30" customHeight="1" x14ac:dyDescent="0.25">
      <c r="A12" s="92" t="s">
        <v>114</v>
      </c>
      <c r="B12" s="85"/>
      <c r="C12" s="85"/>
      <c r="D12" s="85"/>
      <c r="E12" s="85"/>
      <c r="F12" s="86"/>
      <c r="G12" s="18"/>
    </row>
    <row r="13" spans="1:13" ht="16.5" customHeight="1" x14ac:dyDescent="0.25">
      <c r="A13" s="56" t="s">
        <v>12</v>
      </c>
      <c r="B13" s="56" t="s">
        <v>13</v>
      </c>
      <c r="C13" s="56" t="s">
        <v>14</v>
      </c>
      <c r="D13" s="56" t="s">
        <v>72</v>
      </c>
      <c r="E13" s="56" t="s">
        <v>73</v>
      </c>
      <c r="F13" s="56" t="s">
        <v>15</v>
      </c>
      <c r="G13" s="9"/>
      <c r="H13" s="9"/>
      <c r="I13" s="9"/>
      <c r="J13" s="9"/>
      <c r="K13" s="9"/>
      <c r="L13" s="9"/>
      <c r="M13" s="9"/>
    </row>
    <row r="14" spans="1:13" ht="13.2" x14ac:dyDescent="0.25">
      <c r="A14" s="57" t="s">
        <v>115</v>
      </c>
      <c r="B14" s="57"/>
      <c r="C14" s="58" t="s">
        <v>112</v>
      </c>
      <c r="D14" s="57"/>
      <c r="E14" s="58">
        <v>15</v>
      </c>
      <c r="F14" s="59" t="e">
        <f t="array" aca="1" ref="F14" ca="1">IF($B$2="Oui",B14*_xludf.XLOOKUP(A14,'Facteurs démission (FE)'!A:A,'Facteurs démission (FE)'!C:C)/IF(D14="",E14,D14),B14*_xludf.XLOOKUP(A14,'Facteurs démission (FE)'!A:A,'Facteurs démission (FE)'!C:C))</f>
        <v>#NAME?</v>
      </c>
      <c r="G14" s="18"/>
    </row>
    <row r="15" spans="1:13" ht="13.2" x14ac:dyDescent="0.25">
      <c r="A15" s="4"/>
      <c r="B15" s="4"/>
      <c r="C15" s="4"/>
      <c r="D15" s="4"/>
      <c r="E15" s="4"/>
      <c r="F15" s="4"/>
      <c r="G15" s="18"/>
    </row>
    <row r="16" spans="1:13" ht="13.2" x14ac:dyDescent="0.25">
      <c r="A16" s="4"/>
      <c r="B16" s="4"/>
      <c r="C16" s="4"/>
      <c r="D16" s="4"/>
      <c r="E16" s="4"/>
      <c r="F16" s="4"/>
      <c r="G16" s="18"/>
    </row>
    <row r="17" spans="1:7" ht="13.2" x14ac:dyDescent="0.25">
      <c r="A17" s="15"/>
      <c r="B17" s="15"/>
      <c r="C17" s="15"/>
      <c r="D17" s="15"/>
      <c r="E17" s="15"/>
      <c r="G17" s="18"/>
    </row>
    <row r="18" spans="1:7" ht="13.2" x14ac:dyDescent="0.25">
      <c r="A18" s="15"/>
      <c r="B18" s="15"/>
      <c r="C18" s="15"/>
      <c r="D18" s="15"/>
      <c r="E18" s="15"/>
      <c r="G18" s="18"/>
    </row>
    <row r="19" spans="1:7" ht="13.2" x14ac:dyDescent="0.25">
      <c r="A19" s="15"/>
      <c r="B19" s="15"/>
      <c r="C19" s="15"/>
      <c r="D19" s="15"/>
      <c r="E19" s="15"/>
      <c r="G19" s="18"/>
    </row>
    <row r="20" spans="1:7" ht="13.2" x14ac:dyDescent="0.25">
      <c r="A20" s="15"/>
      <c r="B20" s="15"/>
      <c r="C20" s="15"/>
      <c r="D20" s="15"/>
      <c r="E20" s="15"/>
      <c r="G20" s="18"/>
    </row>
    <row r="21" spans="1:7" ht="30" customHeight="1" x14ac:dyDescent="0.25">
      <c r="A21" s="15"/>
      <c r="B21" s="15"/>
      <c r="C21" s="15"/>
      <c r="D21" s="15"/>
      <c r="E21" s="15"/>
      <c r="G21" s="18"/>
    </row>
    <row r="22" spans="1:7" ht="13.2" x14ac:dyDescent="0.25">
      <c r="A22" s="15"/>
      <c r="B22" s="15"/>
      <c r="C22" s="15"/>
      <c r="D22" s="15"/>
      <c r="E22" s="15"/>
      <c r="G22" s="18"/>
    </row>
    <row r="23" spans="1:7" ht="13.2" x14ac:dyDescent="0.25">
      <c r="A23" s="15"/>
      <c r="B23" s="15"/>
      <c r="C23" s="15"/>
      <c r="D23" s="15"/>
      <c r="E23" s="15"/>
      <c r="G23" s="18"/>
    </row>
    <row r="24" spans="1:7" ht="13.2" x14ac:dyDescent="0.25">
      <c r="A24" s="15"/>
      <c r="B24" s="15"/>
      <c r="C24" s="15"/>
      <c r="D24" s="15"/>
      <c r="E24" s="15"/>
      <c r="G24" s="18"/>
    </row>
    <row r="25" spans="1:7" ht="13.2" x14ac:dyDescent="0.25">
      <c r="A25" s="15"/>
      <c r="B25" s="15"/>
      <c r="C25" s="15"/>
      <c r="D25" s="15"/>
      <c r="E25" s="15"/>
      <c r="G25" s="18"/>
    </row>
    <row r="26" spans="1:7" ht="13.2" x14ac:dyDescent="0.25">
      <c r="A26" s="15"/>
      <c r="B26" s="15"/>
      <c r="C26" s="15"/>
      <c r="D26" s="15"/>
      <c r="E26" s="15"/>
      <c r="G26" s="18"/>
    </row>
    <row r="27" spans="1:7" ht="13.2" x14ac:dyDescent="0.25">
      <c r="A27" s="15"/>
      <c r="B27" s="15"/>
      <c r="C27" s="15"/>
      <c r="D27" s="15"/>
      <c r="E27" s="15"/>
      <c r="G27" s="18"/>
    </row>
    <row r="28" spans="1:7" ht="13.2" x14ac:dyDescent="0.25">
      <c r="A28" s="15"/>
      <c r="B28" s="15"/>
      <c r="C28" s="15"/>
      <c r="D28" s="15"/>
      <c r="E28" s="15"/>
      <c r="G28" s="18"/>
    </row>
    <row r="29" spans="1:7" ht="30.75" customHeight="1" x14ac:dyDescent="0.25">
      <c r="A29" s="15"/>
      <c r="B29" s="15"/>
      <c r="C29" s="15"/>
      <c r="D29" s="15"/>
      <c r="E29" s="15"/>
      <c r="G29" s="18"/>
    </row>
    <row r="30" spans="1:7" ht="13.2" x14ac:dyDescent="0.25">
      <c r="A30" s="15"/>
      <c r="B30" s="15"/>
      <c r="C30" s="15"/>
      <c r="D30" s="15"/>
      <c r="E30" s="15"/>
      <c r="G30" s="18"/>
    </row>
    <row r="31" spans="1:7" ht="13.2" x14ac:dyDescent="0.25">
      <c r="A31" s="15"/>
      <c r="B31" s="15"/>
      <c r="C31" s="15"/>
      <c r="D31" s="15"/>
      <c r="E31" s="15"/>
      <c r="G31" s="18"/>
    </row>
    <row r="32" spans="1:7" ht="13.2" x14ac:dyDescent="0.25">
      <c r="A32" s="15"/>
      <c r="B32" s="15"/>
      <c r="C32" s="15"/>
      <c r="D32" s="15"/>
      <c r="E32" s="15"/>
      <c r="G32" s="18"/>
    </row>
    <row r="33" spans="1:7" ht="13.2" x14ac:dyDescent="0.25">
      <c r="A33" s="15"/>
      <c r="B33" s="15"/>
      <c r="C33" s="15"/>
      <c r="D33" s="15"/>
      <c r="E33" s="15"/>
      <c r="G33" s="18"/>
    </row>
    <row r="34" spans="1:7" ht="13.2" x14ac:dyDescent="0.25">
      <c r="A34" s="15"/>
      <c r="B34" s="15"/>
      <c r="C34" s="15"/>
      <c r="D34" s="15"/>
      <c r="E34" s="15"/>
      <c r="G34" s="18"/>
    </row>
    <row r="35" spans="1:7" ht="13.2" x14ac:dyDescent="0.25">
      <c r="A35" s="15"/>
      <c r="B35" s="15"/>
      <c r="C35" s="15"/>
      <c r="D35" s="15"/>
      <c r="E35" s="15"/>
      <c r="G35" s="18"/>
    </row>
    <row r="36" spans="1:7" ht="13.2" x14ac:dyDescent="0.25">
      <c r="A36" s="15"/>
      <c r="B36" s="15"/>
      <c r="C36" s="15"/>
      <c r="D36" s="15"/>
      <c r="E36" s="15"/>
      <c r="G36" s="18"/>
    </row>
    <row r="37" spans="1:7" ht="13.2" x14ac:dyDescent="0.25">
      <c r="A37" s="15"/>
      <c r="B37" s="15"/>
      <c r="C37" s="15"/>
      <c r="D37" s="15"/>
      <c r="E37" s="15"/>
      <c r="G37" s="18"/>
    </row>
    <row r="38" spans="1:7" ht="13.2" x14ac:dyDescent="0.25">
      <c r="A38" s="15"/>
      <c r="B38" s="15"/>
      <c r="C38" s="15"/>
      <c r="D38" s="15"/>
      <c r="E38" s="15"/>
      <c r="G38" s="18"/>
    </row>
    <row r="39" spans="1:7" ht="13.2" x14ac:dyDescent="0.25">
      <c r="A39" s="15"/>
      <c r="B39" s="15"/>
      <c r="C39" s="15"/>
      <c r="D39" s="15"/>
      <c r="E39" s="15"/>
      <c r="G39" s="18"/>
    </row>
    <row r="40" spans="1:7" ht="13.2" x14ac:dyDescent="0.25">
      <c r="A40" s="15"/>
      <c r="B40" s="15"/>
      <c r="C40" s="15"/>
      <c r="D40" s="15"/>
      <c r="E40" s="15"/>
      <c r="G40" s="18"/>
    </row>
    <row r="41" spans="1:7" ht="13.2" x14ac:dyDescent="0.25">
      <c r="A41" s="15"/>
      <c r="B41" s="15"/>
      <c r="C41" s="15"/>
      <c r="D41" s="15"/>
      <c r="E41" s="15"/>
      <c r="G41" s="18"/>
    </row>
    <row r="42" spans="1:7" ht="30.75" customHeight="1" x14ac:dyDescent="0.25">
      <c r="A42" s="15"/>
      <c r="B42" s="15"/>
      <c r="C42" s="15"/>
      <c r="D42" s="15"/>
      <c r="E42" s="15"/>
      <c r="G42" s="18"/>
    </row>
    <row r="43" spans="1:7" ht="13.2" x14ac:dyDescent="0.25">
      <c r="A43" s="15"/>
      <c r="B43" s="15"/>
      <c r="C43" s="15"/>
      <c r="D43" s="15"/>
      <c r="E43" s="15"/>
      <c r="G43" s="18"/>
    </row>
    <row r="44" spans="1:7" ht="13.2" x14ac:dyDescent="0.25">
      <c r="A44" s="15"/>
      <c r="B44" s="15"/>
      <c r="C44" s="15"/>
      <c r="D44" s="15"/>
      <c r="E44" s="15"/>
      <c r="G44" s="18"/>
    </row>
    <row r="45" spans="1:7" ht="13.2" x14ac:dyDescent="0.25">
      <c r="A45" s="15"/>
      <c r="B45" s="15"/>
      <c r="C45" s="15"/>
      <c r="D45" s="15"/>
      <c r="E45" s="15"/>
      <c r="G45" s="18"/>
    </row>
    <row r="46" spans="1:7" ht="13.2" x14ac:dyDescent="0.25">
      <c r="A46" s="15"/>
      <c r="B46" s="15"/>
      <c r="C46" s="15"/>
      <c r="D46" s="15"/>
      <c r="E46" s="15"/>
      <c r="G46" s="18"/>
    </row>
    <row r="47" spans="1:7" ht="13.2" x14ac:dyDescent="0.25">
      <c r="A47" s="15"/>
      <c r="B47" s="15"/>
      <c r="C47" s="15"/>
      <c r="D47" s="15"/>
      <c r="E47" s="15"/>
      <c r="G47" s="18"/>
    </row>
    <row r="48" spans="1:7" ht="13.2" x14ac:dyDescent="0.25">
      <c r="A48" s="15"/>
      <c r="B48" s="15"/>
      <c r="C48" s="15"/>
      <c r="D48" s="15"/>
      <c r="E48" s="15"/>
      <c r="G48" s="18"/>
    </row>
    <row r="49" spans="1:7" ht="13.2" x14ac:dyDescent="0.25">
      <c r="A49" s="15"/>
      <c r="B49" s="15"/>
      <c r="C49" s="15"/>
      <c r="D49" s="15"/>
      <c r="E49" s="15"/>
      <c r="G49" s="18"/>
    </row>
    <row r="50" spans="1:7" ht="13.2" x14ac:dyDescent="0.25">
      <c r="A50" s="15"/>
      <c r="B50" s="15"/>
      <c r="C50" s="15"/>
      <c r="D50" s="15"/>
      <c r="E50" s="15"/>
      <c r="G50" s="18"/>
    </row>
    <row r="51" spans="1:7" ht="13.2" x14ac:dyDescent="0.25">
      <c r="A51" s="15"/>
      <c r="B51" s="15"/>
      <c r="C51" s="15"/>
      <c r="D51" s="15"/>
      <c r="E51" s="15"/>
      <c r="G51" s="18"/>
    </row>
    <row r="52" spans="1:7" ht="13.2" x14ac:dyDescent="0.25">
      <c r="A52" s="15"/>
      <c r="B52" s="15"/>
      <c r="C52" s="15"/>
      <c r="D52" s="15"/>
      <c r="E52" s="15"/>
      <c r="G52" s="18"/>
    </row>
    <row r="53" spans="1:7" ht="13.2" x14ac:dyDescent="0.25">
      <c r="A53" s="15"/>
      <c r="B53" s="15"/>
      <c r="C53" s="15"/>
      <c r="D53" s="15"/>
      <c r="E53" s="15"/>
      <c r="G53" s="18"/>
    </row>
    <row r="54" spans="1:7" ht="13.2" x14ac:dyDescent="0.25">
      <c r="A54" s="15"/>
      <c r="B54" s="15"/>
      <c r="C54" s="15"/>
      <c r="D54" s="15"/>
      <c r="E54" s="15"/>
      <c r="G54" s="18"/>
    </row>
    <row r="55" spans="1:7" ht="33.75" customHeight="1" x14ac:dyDescent="0.25">
      <c r="A55" s="15"/>
      <c r="B55" s="15"/>
      <c r="C55" s="15"/>
      <c r="D55" s="15"/>
      <c r="E55" s="15"/>
      <c r="G55" s="18"/>
    </row>
    <row r="56" spans="1:7" ht="13.2" x14ac:dyDescent="0.25">
      <c r="A56" s="15"/>
      <c r="B56" s="15"/>
      <c r="C56" s="15"/>
      <c r="D56" s="15"/>
      <c r="E56" s="15"/>
      <c r="G56" s="18"/>
    </row>
    <row r="57" spans="1:7" ht="13.2" x14ac:dyDescent="0.25">
      <c r="A57" s="15"/>
      <c r="B57" s="15"/>
      <c r="C57" s="15"/>
      <c r="D57" s="15"/>
      <c r="E57" s="15"/>
      <c r="G57" s="18"/>
    </row>
    <row r="58" spans="1:7" ht="13.2" x14ac:dyDescent="0.25">
      <c r="A58" s="15"/>
      <c r="B58" s="15"/>
      <c r="C58" s="15"/>
      <c r="D58" s="15"/>
      <c r="E58" s="15"/>
      <c r="G58" s="18"/>
    </row>
    <row r="59" spans="1:7" ht="13.2" x14ac:dyDescent="0.25">
      <c r="A59" s="15"/>
      <c r="B59" s="15"/>
      <c r="C59" s="15"/>
      <c r="D59" s="15"/>
      <c r="E59" s="15"/>
      <c r="G59" s="18"/>
    </row>
    <row r="60" spans="1:7" ht="30.75" customHeight="1" x14ac:dyDescent="0.25">
      <c r="A60" s="15"/>
      <c r="B60" s="15"/>
      <c r="C60" s="15"/>
      <c r="D60" s="15"/>
      <c r="E60" s="15"/>
      <c r="G60" s="18"/>
    </row>
    <row r="61" spans="1:7" ht="13.2" x14ac:dyDescent="0.25">
      <c r="A61" s="15"/>
      <c r="B61" s="15"/>
      <c r="C61" s="15"/>
      <c r="D61" s="15"/>
      <c r="E61" s="15"/>
      <c r="G61" s="18"/>
    </row>
    <row r="62" spans="1:7" ht="13.2" x14ac:dyDescent="0.25">
      <c r="A62" s="15"/>
      <c r="B62" s="15"/>
      <c r="C62" s="15"/>
      <c r="D62" s="15"/>
      <c r="E62" s="15"/>
      <c r="G62" s="18"/>
    </row>
    <row r="63" spans="1:7" ht="13.2" x14ac:dyDescent="0.25">
      <c r="A63" s="15"/>
      <c r="B63" s="15"/>
      <c r="C63" s="15"/>
      <c r="D63" s="15"/>
      <c r="E63" s="15"/>
      <c r="G63" s="18"/>
    </row>
    <row r="64" spans="1:7" ht="13.2" x14ac:dyDescent="0.25">
      <c r="A64" s="15"/>
      <c r="B64" s="15"/>
      <c r="C64" s="15"/>
      <c r="D64" s="15"/>
      <c r="E64" s="15"/>
      <c r="G64" s="18"/>
    </row>
    <row r="65" spans="1:7" ht="13.2" x14ac:dyDescent="0.25">
      <c r="A65" s="15"/>
      <c r="B65" s="15"/>
      <c r="C65" s="15"/>
      <c r="D65" s="15"/>
      <c r="E65" s="15"/>
      <c r="G65" s="18"/>
    </row>
    <row r="66" spans="1:7" ht="13.2" x14ac:dyDescent="0.25">
      <c r="A66" s="15"/>
      <c r="B66" s="15"/>
      <c r="C66" s="15"/>
      <c r="D66" s="15"/>
      <c r="E66" s="15"/>
      <c r="G66" s="18"/>
    </row>
    <row r="67" spans="1:7" ht="13.2" x14ac:dyDescent="0.25">
      <c r="A67" s="15"/>
      <c r="B67" s="15"/>
      <c r="C67" s="15"/>
      <c r="D67" s="15"/>
      <c r="E67" s="15"/>
      <c r="G67" s="18"/>
    </row>
    <row r="68" spans="1:7" ht="13.2" x14ac:dyDescent="0.25">
      <c r="A68" s="15"/>
      <c r="B68" s="15"/>
      <c r="C68" s="15"/>
      <c r="D68" s="15"/>
      <c r="E68" s="15"/>
      <c r="G68" s="18"/>
    </row>
    <row r="69" spans="1:7" ht="13.2" hidden="1" x14ac:dyDescent="0.25">
      <c r="A69" s="15"/>
      <c r="B69" s="15"/>
      <c r="C69" s="15"/>
      <c r="D69" s="15"/>
      <c r="E69" s="15"/>
      <c r="G69" s="18"/>
    </row>
    <row r="70" spans="1:7" ht="13.2" hidden="1" x14ac:dyDescent="0.25">
      <c r="A70" s="15"/>
      <c r="B70" s="15"/>
      <c r="C70" s="15"/>
      <c r="D70" s="15"/>
      <c r="E70" s="15"/>
      <c r="G70" s="18"/>
    </row>
    <row r="71" spans="1:7" ht="30.75" hidden="1" customHeight="1" x14ac:dyDescent="0.25">
      <c r="A71" s="15"/>
      <c r="B71" s="15"/>
      <c r="C71" s="15"/>
      <c r="D71" s="15"/>
      <c r="E71" s="15"/>
      <c r="G71" s="18"/>
    </row>
    <row r="72" spans="1:7" ht="13.2" hidden="1" x14ac:dyDescent="0.25">
      <c r="A72" s="15"/>
      <c r="B72" s="15"/>
      <c r="C72" s="15"/>
      <c r="D72" s="15"/>
      <c r="E72" s="15"/>
      <c r="G72" s="18"/>
    </row>
    <row r="73" spans="1:7" ht="13.2" hidden="1" x14ac:dyDescent="0.25">
      <c r="A73" s="15"/>
      <c r="B73" s="15"/>
      <c r="C73" s="15"/>
      <c r="D73" s="15"/>
      <c r="E73" s="15"/>
      <c r="G73" s="18"/>
    </row>
    <row r="74" spans="1:7" ht="13.2" hidden="1" x14ac:dyDescent="0.25">
      <c r="A74" s="15"/>
      <c r="B74" s="15"/>
      <c r="C74" s="15"/>
      <c r="D74" s="15"/>
      <c r="E74" s="15"/>
      <c r="G74" s="18"/>
    </row>
    <row r="75" spans="1:7" ht="13.2" hidden="1" x14ac:dyDescent="0.25">
      <c r="A75" s="15"/>
      <c r="B75" s="15"/>
      <c r="C75" s="15"/>
      <c r="D75" s="15"/>
      <c r="E75" s="15"/>
      <c r="G75" s="18"/>
    </row>
    <row r="76" spans="1:7" ht="13.2" hidden="1" x14ac:dyDescent="0.25">
      <c r="A76" s="15"/>
      <c r="B76" s="15"/>
      <c r="C76" s="15"/>
      <c r="D76" s="15"/>
      <c r="E76" s="15"/>
      <c r="G76" s="18"/>
    </row>
    <row r="77" spans="1:7" ht="13.2" hidden="1" x14ac:dyDescent="0.25">
      <c r="A77" s="15"/>
      <c r="B77" s="15"/>
      <c r="C77" s="15"/>
      <c r="D77" s="15"/>
      <c r="E77" s="15"/>
      <c r="G77" s="18"/>
    </row>
    <row r="78" spans="1:7" ht="13.2" hidden="1" x14ac:dyDescent="0.25">
      <c r="A78" s="15"/>
      <c r="B78" s="15"/>
      <c r="C78" s="15"/>
      <c r="D78" s="15"/>
      <c r="E78" s="15"/>
      <c r="G78" s="18"/>
    </row>
    <row r="79" spans="1:7" ht="13.2" x14ac:dyDescent="0.25">
      <c r="A79" s="15"/>
      <c r="B79" s="15"/>
      <c r="C79" s="15"/>
      <c r="D79" s="15"/>
      <c r="E79" s="15"/>
      <c r="G79" s="18"/>
    </row>
    <row r="80" spans="1:7" ht="13.2" x14ac:dyDescent="0.25">
      <c r="A80" s="15"/>
      <c r="B80" s="15"/>
      <c r="C80" s="15"/>
      <c r="D80" s="15"/>
      <c r="E80" s="15"/>
      <c r="G80" s="18"/>
    </row>
    <row r="81" spans="1:7" ht="31.5" customHeight="1" x14ac:dyDescent="0.25">
      <c r="A81" s="15"/>
      <c r="B81" s="15"/>
      <c r="C81" s="15"/>
      <c r="D81" s="15"/>
      <c r="E81" s="15"/>
      <c r="G81" s="18"/>
    </row>
    <row r="82" spans="1:7" ht="13.2" x14ac:dyDescent="0.25">
      <c r="A82" s="15"/>
      <c r="B82" s="15"/>
      <c r="C82" s="15"/>
      <c r="D82" s="15"/>
      <c r="E82" s="15"/>
      <c r="G82" s="18"/>
    </row>
    <row r="83" spans="1:7" ht="13.2" x14ac:dyDescent="0.25">
      <c r="A83" s="15"/>
      <c r="B83" s="15"/>
      <c r="C83" s="15"/>
      <c r="D83" s="15"/>
      <c r="E83" s="15"/>
      <c r="G83" s="18"/>
    </row>
    <row r="84" spans="1:7" ht="13.2" x14ac:dyDescent="0.25">
      <c r="A84" s="15"/>
      <c r="B84" s="15"/>
      <c r="C84" s="15"/>
      <c r="D84" s="15"/>
      <c r="E84" s="15"/>
      <c r="G84" s="18"/>
    </row>
    <row r="85" spans="1:7" ht="13.2" x14ac:dyDescent="0.25">
      <c r="A85" s="15"/>
      <c r="B85" s="15"/>
      <c r="C85" s="15"/>
      <c r="D85" s="15"/>
      <c r="E85" s="15"/>
      <c r="G85" s="18"/>
    </row>
    <row r="86" spans="1:7" ht="13.2" x14ac:dyDescent="0.25">
      <c r="A86" s="15"/>
      <c r="B86" s="15"/>
      <c r="C86" s="15"/>
      <c r="D86" s="15"/>
      <c r="E86" s="15"/>
      <c r="G86" s="18"/>
    </row>
    <row r="87" spans="1:7" ht="13.2" x14ac:dyDescent="0.25">
      <c r="A87" s="15"/>
      <c r="B87" s="15"/>
      <c r="C87" s="15"/>
      <c r="D87" s="15"/>
      <c r="E87" s="15"/>
      <c r="G87" s="18"/>
    </row>
    <row r="88" spans="1:7" ht="13.2" x14ac:dyDescent="0.25">
      <c r="A88" s="15"/>
      <c r="B88" s="15"/>
      <c r="C88" s="15"/>
      <c r="D88" s="15"/>
      <c r="E88" s="15"/>
      <c r="G88" s="18"/>
    </row>
    <row r="89" spans="1:7" ht="13.2" x14ac:dyDescent="0.25">
      <c r="A89" s="15"/>
      <c r="B89" s="15"/>
      <c r="C89" s="15"/>
      <c r="D89" s="15"/>
      <c r="E89" s="15"/>
      <c r="G89" s="18"/>
    </row>
    <row r="90" spans="1:7" ht="13.2" x14ac:dyDescent="0.25">
      <c r="A90" s="15"/>
      <c r="B90" s="15"/>
      <c r="C90" s="15"/>
      <c r="D90" s="15"/>
      <c r="E90" s="15"/>
      <c r="G90" s="18"/>
    </row>
    <row r="91" spans="1:7" ht="13.2" x14ac:dyDescent="0.25">
      <c r="A91" s="15"/>
      <c r="B91" s="15"/>
      <c r="C91" s="15"/>
      <c r="D91" s="15"/>
      <c r="E91" s="15"/>
      <c r="G91" s="18"/>
    </row>
    <row r="92" spans="1:7" ht="13.2" x14ac:dyDescent="0.25">
      <c r="A92" s="15"/>
      <c r="B92" s="15"/>
      <c r="C92" s="15"/>
      <c r="D92" s="15"/>
      <c r="E92" s="15"/>
      <c r="G92" s="18"/>
    </row>
    <row r="93" spans="1:7" ht="13.2" x14ac:dyDescent="0.25">
      <c r="A93" s="15"/>
      <c r="B93" s="15"/>
      <c r="C93" s="15"/>
      <c r="D93" s="15"/>
      <c r="E93" s="15"/>
      <c r="G93" s="18"/>
    </row>
    <row r="94" spans="1:7" ht="13.2" x14ac:dyDescent="0.25">
      <c r="A94" s="15"/>
      <c r="B94" s="15"/>
      <c r="C94" s="15"/>
      <c r="D94" s="15"/>
      <c r="E94" s="15"/>
      <c r="G94" s="18"/>
    </row>
    <row r="95" spans="1:7" ht="13.2" x14ac:dyDescent="0.25">
      <c r="A95" s="15"/>
      <c r="B95" s="15"/>
      <c r="C95" s="15"/>
      <c r="D95" s="15"/>
      <c r="E95" s="15"/>
      <c r="G95" s="18"/>
    </row>
    <row r="96" spans="1:7" ht="13.2" x14ac:dyDescent="0.25">
      <c r="A96" s="15"/>
      <c r="B96" s="15"/>
      <c r="C96" s="15"/>
      <c r="D96" s="15"/>
      <c r="E96" s="15"/>
      <c r="G96" s="18"/>
    </row>
    <row r="97" spans="1:7" ht="13.2" x14ac:dyDescent="0.25">
      <c r="A97" s="15"/>
      <c r="B97" s="15"/>
      <c r="C97" s="15"/>
      <c r="D97" s="15"/>
      <c r="E97" s="15"/>
      <c r="G97" s="18"/>
    </row>
    <row r="98" spans="1:7" ht="13.2" x14ac:dyDescent="0.25">
      <c r="A98" s="15"/>
      <c r="B98" s="15"/>
      <c r="C98" s="15"/>
      <c r="D98" s="15"/>
      <c r="E98" s="15"/>
      <c r="G98" s="18"/>
    </row>
    <row r="99" spans="1:7" ht="13.2" x14ac:dyDescent="0.25">
      <c r="A99" s="15"/>
      <c r="B99" s="15"/>
      <c r="C99" s="15"/>
      <c r="D99" s="15"/>
      <c r="E99" s="15"/>
      <c r="G99" s="18"/>
    </row>
    <row r="100" spans="1:7" ht="13.2" x14ac:dyDescent="0.25">
      <c r="A100" s="15"/>
      <c r="B100" s="15"/>
      <c r="C100" s="15"/>
      <c r="D100" s="15"/>
      <c r="E100" s="15"/>
      <c r="G100" s="18"/>
    </row>
    <row r="101" spans="1:7" ht="13.2" x14ac:dyDescent="0.25">
      <c r="A101" s="15"/>
      <c r="B101" s="15"/>
      <c r="C101" s="15"/>
      <c r="D101" s="15"/>
      <c r="E101" s="15"/>
      <c r="G101" s="18"/>
    </row>
    <row r="102" spans="1:7" ht="13.2" x14ac:dyDescent="0.25">
      <c r="A102" s="15"/>
      <c r="B102" s="15"/>
      <c r="C102" s="15"/>
      <c r="D102" s="15"/>
      <c r="E102" s="15"/>
      <c r="G102" s="18"/>
    </row>
    <row r="103" spans="1:7" ht="13.2" x14ac:dyDescent="0.25">
      <c r="A103" s="15"/>
      <c r="B103" s="15"/>
      <c r="C103" s="15"/>
      <c r="D103" s="15"/>
      <c r="E103" s="15"/>
      <c r="G103" s="18"/>
    </row>
    <row r="104" spans="1:7" ht="13.2" x14ac:dyDescent="0.25">
      <c r="A104" s="15"/>
      <c r="B104" s="15"/>
      <c r="C104" s="15"/>
      <c r="D104" s="15"/>
      <c r="E104" s="15"/>
      <c r="G104" s="18"/>
    </row>
    <row r="105" spans="1:7" ht="13.2" x14ac:dyDescent="0.25">
      <c r="A105" s="15"/>
      <c r="B105" s="15"/>
      <c r="C105" s="15"/>
      <c r="D105" s="15"/>
      <c r="E105" s="15"/>
      <c r="G105" s="18"/>
    </row>
    <row r="106" spans="1:7" ht="13.2" x14ac:dyDescent="0.25">
      <c r="A106" s="15"/>
      <c r="B106" s="15"/>
      <c r="C106" s="15"/>
      <c r="D106" s="15"/>
      <c r="E106" s="15"/>
      <c r="G106" s="18"/>
    </row>
    <row r="107" spans="1:7" ht="13.2" x14ac:dyDescent="0.25">
      <c r="A107" s="15"/>
      <c r="B107" s="15"/>
      <c r="C107" s="15"/>
      <c r="D107" s="15"/>
      <c r="E107" s="15"/>
      <c r="G107" s="18"/>
    </row>
    <row r="108" spans="1:7" ht="13.2" x14ac:dyDescent="0.25">
      <c r="A108" s="15"/>
      <c r="B108" s="15"/>
      <c r="C108" s="15"/>
      <c r="D108" s="15"/>
      <c r="E108" s="15"/>
      <c r="G108" s="18"/>
    </row>
    <row r="109" spans="1:7" ht="13.2" x14ac:dyDescent="0.25">
      <c r="A109" s="15"/>
      <c r="B109" s="15"/>
      <c r="C109" s="15"/>
      <c r="D109" s="15"/>
      <c r="E109" s="15"/>
      <c r="G109" s="18"/>
    </row>
    <row r="110" spans="1:7" ht="13.2" x14ac:dyDescent="0.25">
      <c r="A110" s="15"/>
      <c r="B110" s="15"/>
      <c r="C110" s="15"/>
      <c r="D110" s="15"/>
      <c r="E110" s="15"/>
      <c r="G110" s="18"/>
    </row>
    <row r="111" spans="1:7" ht="13.2" x14ac:dyDescent="0.25">
      <c r="A111" s="15"/>
      <c r="B111" s="15"/>
      <c r="C111" s="15"/>
      <c r="D111" s="15"/>
      <c r="E111" s="15"/>
      <c r="G111" s="18"/>
    </row>
    <row r="112" spans="1:7" ht="30" customHeight="1" x14ac:dyDescent="0.25">
      <c r="A112" s="15"/>
      <c r="B112" s="15"/>
      <c r="C112" s="15"/>
      <c r="D112" s="15"/>
      <c r="E112" s="15"/>
      <c r="G112" s="18"/>
    </row>
    <row r="113" spans="1:7" ht="13.2" x14ac:dyDescent="0.25">
      <c r="A113" s="15"/>
      <c r="B113" s="15"/>
      <c r="C113" s="15"/>
      <c r="D113" s="15"/>
      <c r="E113" s="15"/>
      <c r="G113" s="18"/>
    </row>
    <row r="114" spans="1:7" ht="13.2" x14ac:dyDescent="0.25">
      <c r="A114" s="15"/>
      <c r="B114" s="15"/>
      <c r="C114" s="15"/>
      <c r="D114" s="15"/>
      <c r="E114" s="15"/>
      <c r="G114" s="18"/>
    </row>
    <row r="115" spans="1:7" ht="13.2" x14ac:dyDescent="0.25">
      <c r="A115" s="15"/>
      <c r="B115" s="15"/>
      <c r="C115" s="15"/>
      <c r="D115" s="15"/>
      <c r="E115" s="15"/>
      <c r="G115" s="18"/>
    </row>
    <row r="116" spans="1:7" ht="13.2" x14ac:dyDescent="0.25">
      <c r="A116" s="15"/>
      <c r="B116" s="15"/>
      <c r="C116" s="15"/>
      <c r="D116" s="15"/>
      <c r="E116" s="15"/>
      <c r="G116" s="18"/>
    </row>
    <row r="117" spans="1:7" ht="30.75" customHeight="1" x14ac:dyDescent="0.25">
      <c r="A117" s="15"/>
      <c r="B117" s="15"/>
      <c r="C117" s="15"/>
      <c r="D117" s="15"/>
      <c r="E117" s="15"/>
      <c r="G117" s="18"/>
    </row>
    <row r="118" spans="1:7" ht="13.2" x14ac:dyDescent="0.25">
      <c r="A118" s="15"/>
      <c r="B118" s="15"/>
      <c r="C118" s="15"/>
      <c r="D118" s="15"/>
      <c r="E118" s="15"/>
      <c r="G118" s="18"/>
    </row>
    <row r="119" spans="1:7" ht="13.2" x14ac:dyDescent="0.25">
      <c r="A119" s="15"/>
      <c r="B119" s="15"/>
      <c r="C119" s="15"/>
      <c r="D119" s="15"/>
      <c r="E119" s="15"/>
      <c r="G119" s="18"/>
    </row>
    <row r="120" spans="1:7" ht="13.2" x14ac:dyDescent="0.25">
      <c r="A120" s="15"/>
      <c r="B120" s="15"/>
      <c r="C120" s="15"/>
      <c r="D120" s="15"/>
      <c r="E120" s="15"/>
      <c r="G120" s="18"/>
    </row>
    <row r="121" spans="1:7" ht="13.2" x14ac:dyDescent="0.25">
      <c r="A121" s="15"/>
      <c r="B121" s="15"/>
      <c r="C121" s="15"/>
      <c r="D121" s="15"/>
      <c r="E121" s="15"/>
      <c r="G121" s="18"/>
    </row>
    <row r="122" spans="1:7" ht="13.2" x14ac:dyDescent="0.25">
      <c r="A122" s="15"/>
      <c r="B122" s="15"/>
      <c r="C122" s="15"/>
      <c r="D122" s="15"/>
      <c r="E122" s="15"/>
      <c r="G122" s="18"/>
    </row>
    <row r="123" spans="1:7" ht="32.25" customHeight="1" x14ac:dyDescent="0.25">
      <c r="A123" s="15"/>
      <c r="B123" s="15"/>
      <c r="C123" s="15"/>
      <c r="D123" s="15"/>
      <c r="E123" s="15"/>
      <c r="G123" s="18"/>
    </row>
    <row r="124" spans="1:7" ht="13.2" x14ac:dyDescent="0.25">
      <c r="A124" s="15"/>
      <c r="B124" s="15"/>
      <c r="C124" s="15"/>
      <c r="D124" s="15"/>
      <c r="E124" s="15"/>
      <c r="G124" s="18"/>
    </row>
    <row r="125" spans="1:7" ht="13.2" x14ac:dyDescent="0.25">
      <c r="A125" s="15"/>
      <c r="B125" s="15"/>
      <c r="C125" s="15"/>
      <c r="D125" s="15"/>
      <c r="E125" s="15"/>
      <c r="G125" s="18"/>
    </row>
    <row r="126" spans="1:7" ht="13.2" x14ac:dyDescent="0.25">
      <c r="A126" s="15"/>
      <c r="B126" s="15"/>
      <c r="C126" s="15"/>
      <c r="D126" s="15"/>
      <c r="E126" s="15"/>
      <c r="G126" s="18"/>
    </row>
    <row r="127" spans="1:7" ht="13.2" x14ac:dyDescent="0.25">
      <c r="A127" s="15"/>
      <c r="B127" s="15"/>
      <c r="C127" s="15"/>
      <c r="D127" s="15"/>
      <c r="E127" s="15"/>
      <c r="G127" s="18"/>
    </row>
    <row r="128" spans="1:7" ht="13.2" x14ac:dyDescent="0.25">
      <c r="A128" s="15"/>
      <c r="B128" s="15"/>
      <c r="C128" s="15"/>
      <c r="D128" s="15"/>
      <c r="E128" s="15"/>
      <c r="G128" s="18"/>
    </row>
    <row r="129" spans="1:7" ht="13.2" x14ac:dyDescent="0.25">
      <c r="A129" s="15"/>
      <c r="B129" s="15"/>
      <c r="C129" s="15"/>
      <c r="D129" s="15"/>
      <c r="E129" s="15"/>
      <c r="G129" s="18"/>
    </row>
    <row r="130" spans="1:7" ht="13.2" x14ac:dyDescent="0.25">
      <c r="A130" s="15"/>
      <c r="B130" s="15"/>
      <c r="C130" s="15"/>
      <c r="D130" s="15"/>
      <c r="E130" s="15"/>
      <c r="G130" s="18"/>
    </row>
    <row r="131" spans="1:7" ht="13.2" x14ac:dyDescent="0.25">
      <c r="A131" s="15"/>
      <c r="B131" s="15"/>
      <c r="C131" s="15"/>
      <c r="D131" s="15"/>
      <c r="E131" s="15"/>
      <c r="G131" s="18"/>
    </row>
    <row r="132" spans="1:7" ht="13.2" x14ac:dyDescent="0.25">
      <c r="A132" s="15"/>
      <c r="B132" s="15"/>
      <c r="C132" s="15"/>
      <c r="D132" s="15"/>
      <c r="E132" s="15"/>
      <c r="G132" s="18"/>
    </row>
    <row r="133" spans="1:7" ht="13.2" x14ac:dyDescent="0.25">
      <c r="A133" s="15"/>
      <c r="B133" s="15"/>
      <c r="C133" s="15"/>
      <c r="D133" s="15"/>
      <c r="E133" s="15"/>
      <c r="G133" s="18"/>
    </row>
    <row r="134" spans="1:7" ht="13.2" x14ac:dyDescent="0.25">
      <c r="A134" s="15"/>
      <c r="B134" s="15"/>
      <c r="C134" s="15"/>
      <c r="D134" s="15"/>
      <c r="E134" s="15"/>
      <c r="G134" s="18"/>
    </row>
    <row r="135" spans="1:7" ht="13.2" x14ac:dyDescent="0.25">
      <c r="A135" s="15"/>
      <c r="B135" s="15"/>
      <c r="C135" s="15"/>
      <c r="D135" s="15"/>
      <c r="E135" s="15"/>
      <c r="G135" s="18"/>
    </row>
    <row r="136" spans="1:7" ht="13.2" x14ac:dyDescent="0.25">
      <c r="A136" s="15"/>
      <c r="B136" s="15"/>
      <c r="C136" s="15"/>
      <c r="D136" s="15"/>
      <c r="E136" s="15"/>
      <c r="G136" s="18"/>
    </row>
    <row r="137" spans="1:7" ht="13.2" x14ac:dyDescent="0.25">
      <c r="A137" s="15"/>
      <c r="B137" s="15"/>
      <c r="C137" s="15"/>
      <c r="D137" s="15"/>
      <c r="E137" s="15"/>
      <c r="G137" s="18"/>
    </row>
    <row r="138" spans="1:7" ht="13.2" x14ac:dyDescent="0.25">
      <c r="A138" s="15"/>
      <c r="B138" s="15"/>
      <c r="C138" s="15"/>
      <c r="D138" s="15"/>
      <c r="E138" s="15"/>
      <c r="G138" s="18"/>
    </row>
    <row r="139" spans="1:7" ht="13.2" x14ac:dyDescent="0.25">
      <c r="A139" s="15"/>
      <c r="B139" s="15"/>
      <c r="C139" s="15"/>
      <c r="D139" s="15"/>
      <c r="E139" s="15"/>
      <c r="G139" s="18"/>
    </row>
    <row r="140" spans="1:7" ht="13.2" x14ac:dyDescent="0.25">
      <c r="A140" s="15"/>
      <c r="B140" s="15"/>
      <c r="C140" s="15"/>
      <c r="D140" s="15"/>
      <c r="E140" s="15"/>
      <c r="G140" s="18"/>
    </row>
    <row r="141" spans="1:7" ht="13.2" x14ac:dyDescent="0.25">
      <c r="A141" s="15"/>
      <c r="B141" s="15"/>
      <c r="C141" s="15"/>
      <c r="D141" s="15"/>
      <c r="E141" s="15"/>
      <c r="G141" s="18"/>
    </row>
    <row r="142" spans="1:7" ht="13.2" x14ac:dyDescent="0.25">
      <c r="A142" s="15"/>
      <c r="B142" s="15"/>
      <c r="C142" s="15"/>
      <c r="D142" s="15"/>
      <c r="E142" s="15"/>
      <c r="G142" s="18"/>
    </row>
    <row r="143" spans="1:7" ht="13.2" x14ac:dyDescent="0.25">
      <c r="A143" s="15"/>
      <c r="B143" s="15"/>
      <c r="C143" s="15"/>
      <c r="D143" s="15"/>
      <c r="E143" s="15"/>
      <c r="G143" s="18"/>
    </row>
    <row r="144" spans="1:7" ht="13.2" x14ac:dyDescent="0.25">
      <c r="A144" s="15"/>
      <c r="B144" s="15"/>
      <c r="C144" s="15"/>
      <c r="D144" s="15"/>
      <c r="E144" s="15"/>
      <c r="G144" s="18"/>
    </row>
    <row r="145" spans="1:7" ht="13.2" x14ac:dyDescent="0.25">
      <c r="A145" s="15"/>
      <c r="B145" s="15"/>
      <c r="C145" s="15"/>
      <c r="D145" s="15"/>
      <c r="E145" s="15"/>
      <c r="G145" s="18"/>
    </row>
  </sheetData>
  <mergeCells count="2">
    <mergeCell ref="A6:F6"/>
    <mergeCell ref="A12:F12"/>
  </mergeCells>
  <dataValidations count="3">
    <dataValidation type="list" allowBlank="1" showErrorMessage="1" sqref="A8" xr:uid="{00000000-0002-0000-0800-000000000000}">
      <formula1>"Construction béton,Éco-construction (ex : bois)"</formula1>
    </dataValidation>
    <dataValidation type="list" allowBlank="1" showErrorMessage="1" sqref="A14" xr:uid="{00000000-0002-0000-0800-000001000000}">
      <formula1>"Rafraichissement,Rénovation"</formula1>
    </dataValidation>
    <dataValidation type="list" allowBlank="1" showErrorMessage="1" sqref="B2" xr:uid="{00000000-0002-0000-0800-000002000000}">
      <formula1>"Oui,Non"</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1C232"/>
    <outlinePr summaryBelow="0" summaryRight="0"/>
    <pageSetUpPr fitToPage="1"/>
  </sheetPr>
  <dimension ref="A1:K141"/>
  <sheetViews>
    <sheetView workbookViewId="0"/>
  </sheetViews>
  <sheetFormatPr baseColWidth="10" defaultColWidth="12.6640625" defaultRowHeight="15.75" customHeight="1" x14ac:dyDescent="0.25"/>
  <cols>
    <col min="1" max="1" width="38.21875" customWidth="1"/>
    <col min="2" max="2" width="13.109375" customWidth="1"/>
    <col min="3" max="3" width="12.6640625" customWidth="1"/>
    <col min="4" max="4" width="18" customWidth="1"/>
    <col min="5" max="5" width="5.6640625" customWidth="1"/>
    <col min="6" max="6" width="16.6640625" customWidth="1"/>
    <col min="7" max="7" width="7.6640625" customWidth="1"/>
  </cols>
  <sheetData>
    <row r="1" spans="1:11" ht="18.75" customHeight="1" x14ac:dyDescent="0.25">
      <c r="A1" s="28" t="s">
        <v>116</v>
      </c>
      <c r="B1" s="9"/>
      <c r="C1" s="9"/>
      <c r="D1" s="9"/>
      <c r="E1" s="9"/>
      <c r="F1" s="9"/>
      <c r="G1" s="9"/>
      <c r="H1" s="9"/>
      <c r="I1" s="9"/>
      <c r="J1" s="9"/>
      <c r="K1" s="9"/>
    </row>
    <row r="2" spans="1:11" ht="30" customHeight="1" x14ac:dyDescent="0.25">
      <c r="A2" s="93" t="s">
        <v>117</v>
      </c>
      <c r="B2" s="85"/>
      <c r="C2" s="85"/>
      <c r="D2" s="86"/>
      <c r="E2" s="9"/>
      <c r="F2" s="60" t="s">
        <v>118</v>
      </c>
      <c r="G2" s="61">
        <v>0.5</v>
      </c>
      <c r="H2" s="9"/>
      <c r="I2" s="9"/>
      <c r="J2" s="9"/>
      <c r="K2" s="9"/>
    </row>
    <row r="3" spans="1:11" ht="17.25" customHeight="1" x14ac:dyDescent="0.25">
      <c r="A3" s="62" t="s">
        <v>12</v>
      </c>
      <c r="B3" s="62" t="s">
        <v>13</v>
      </c>
      <c r="C3" s="62" t="s">
        <v>14</v>
      </c>
      <c r="D3" s="62" t="s">
        <v>15</v>
      </c>
      <c r="E3" s="9"/>
      <c r="F3" s="9"/>
      <c r="G3" s="9"/>
      <c r="H3" s="9"/>
      <c r="I3" s="9"/>
      <c r="J3" s="9"/>
      <c r="K3" s="9"/>
    </row>
    <row r="4" spans="1:11" ht="13.2" x14ac:dyDescent="0.25">
      <c r="A4" s="6" t="s">
        <v>119</v>
      </c>
      <c r="B4" s="63"/>
      <c r="C4" s="6" t="s">
        <v>120</v>
      </c>
      <c r="D4" s="59" t="e">
        <f ca="1">SUM(D5:D6)</f>
        <v>#NAME?</v>
      </c>
      <c r="E4" s="9"/>
      <c r="F4" s="9"/>
      <c r="G4" s="9"/>
      <c r="H4" s="9"/>
      <c r="I4" s="9"/>
      <c r="J4" s="9"/>
      <c r="K4" s="9"/>
    </row>
    <row r="5" spans="1:11" ht="13.2" x14ac:dyDescent="0.25">
      <c r="A5" s="6" t="s">
        <v>121</v>
      </c>
      <c r="B5" s="46">
        <f>B4*G2</f>
        <v>0</v>
      </c>
      <c r="C5" s="6" t="s">
        <v>120</v>
      </c>
      <c r="D5" s="46" t="e">
        <f t="array" aca="1" ref="D5" ca="1">B5*_xludf.XLOOKUP(A5,'Facteurs démission (FE)'!A:A,'Facteurs démission (FE)'!C:C)*IF(GENERAL!$C$5="",GENERAL!$B$5,GENERAL!$C$5)</f>
        <v>#NAME?</v>
      </c>
      <c r="E5" s="18"/>
    </row>
    <row r="6" spans="1:11" ht="13.2" x14ac:dyDescent="0.25">
      <c r="A6" s="6" t="s">
        <v>122</v>
      </c>
      <c r="B6" s="46">
        <f>B4*(1-G2)</f>
        <v>0</v>
      </c>
      <c r="C6" s="6" t="s">
        <v>120</v>
      </c>
      <c r="D6" s="46" t="e">
        <f t="array" aca="1" ref="D6" ca="1">B6*_xludf.XLOOKUP(A6,'Facteurs démission (FE)'!A:A,'Facteurs démission (FE)'!C:C)*IF(GENERAL!$C$5="",GENERAL!$B$5,GENERAL!$C$5)</f>
        <v>#NAME?</v>
      </c>
      <c r="E6" s="18"/>
    </row>
    <row r="7" spans="1:11" ht="13.2" x14ac:dyDescent="0.25">
      <c r="A7" s="4"/>
      <c r="B7" s="4"/>
      <c r="C7" s="4"/>
      <c r="D7" s="4"/>
      <c r="E7" s="18"/>
    </row>
    <row r="8" spans="1:11" ht="13.2" x14ac:dyDescent="0.25">
      <c r="A8" s="23" t="s">
        <v>123</v>
      </c>
      <c r="B8" s="4"/>
      <c r="C8" s="4"/>
      <c r="D8" s="4"/>
      <c r="E8" s="18"/>
    </row>
    <row r="9" spans="1:11" ht="31.5" customHeight="1" x14ac:dyDescent="0.25">
      <c r="A9" s="93" t="s">
        <v>124</v>
      </c>
      <c r="B9" s="85"/>
      <c r="C9" s="85"/>
      <c r="D9" s="86"/>
      <c r="E9" s="9"/>
      <c r="F9" s="9"/>
      <c r="G9" s="9"/>
      <c r="H9" s="9"/>
      <c r="I9" s="9"/>
      <c r="J9" s="9"/>
      <c r="K9" s="9"/>
    </row>
    <row r="10" spans="1:11" ht="13.2" x14ac:dyDescent="0.25">
      <c r="A10" s="62" t="s">
        <v>12</v>
      </c>
      <c r="B10" s="62" t="s">
        <v>13</v>
      </c>
      <c r="C10" s="62" t="s">
        <v>14</v>
      </c>
      <c r="D10" s="62" t="s">
        <v>15</v>
      </c>
      <c r="E10" s="18"/>
    </row>
    <row r="11" spans="1:11" ht="13.2" x14ac:dyDescent="0.25">
      <c r="A11" s="6" t="s">
        <v>125</v>
      </c>
      <c r="B11" s="63"/>
      <c r="C11" s="6" t="s">
        <v>126</v>
      </c>
      <c r="D11" s="64" t="e">
        <f t="array" aca="1" ref="D11" ca="1">B11*_xludf.XLOOKUP(A11,'Facteurs démission (FE)'!A:A,'Facteurs démission (FE)'!C:C)</f>
        <v>#NAME?</v>
      </c>
      <c r="E11" s="18"/>
    </row>
    <row r="12" spans="1:11" ht="13.2" x14ac:dyDescent="0.25">
      <c r="A12" s="15"/>
      <c r="B12" s="15"/>
      <c r="C12" s="15"/>
      <c r="E12" s="18"/>
    </row>
    <row r="13" spans="1:11" ht="13.2" x14ac:dyDescent="0.25">
      <c r="A13" s="15"/>
      <c r="B13" s="15"/>
      <c r="C13" s="15"/>
      <c r="E13" s="18"/>
    </row>
    <row r="14" spans="1:11" ht="13.2" x14ac:dyDescent="0.25">
      <c r="A14" s="15"/>
      <c r="B14" s="15"/>
      <c r="C14" s="15"/>
      <c r="E14" s="18"/>
    </row>
    <row r="15" spans="1:11" ht="13.2" x14ac:dyDescent="0.25">
      <c r="A15" s="15"/>
      <c r="B15" s="15"/>
      <c r="C15" s="15"/>
      <c r="E15" s="18"/>
    </row>
    <row r="16" spans="1:11" ht="13.2" x14ac:dyDescent="0.25">
      <c r="A16" s="15"/>
      <c r="B16" s="15"/>
      <c r="C16" s="15"/>
      <c r="E16" s="18"/>
    </row>
    <row r="17" spans="1:5" ht="30" customHeight="1" x14ac:dyDescent="0.25">
      <c r="A17" s="15"/>
      <c r="B17" s="15"/>
      <c r="C17" s="15"/>
      <c r="E17" s="18"/>
    </row>
    <row r="18" spans="1:5" ht="13.2" x14ac:dyDescent="0.25">
      <c r="A18" s="15"/>
      <c r="B18" s="15"/>
      <c r="C18" s="15"/>
      <c r="E18" s="18"/>
    </row>
    <row r="19" spans="1:5" ht="13.2" x14ac:dyDescent="0.25">
      <c r="A19" s="15"/>
      <c r="B19" s="15"/>
      <c r="C19" s="15"/>
      <c r="E19" s="18"/>
    </row>
    <row r="20" spans="1:5" ht="13.2" x14ac:dyDescent="0.25">
      <c r="A20" s="15"/>
      <c r="B20" s="15"/>
      <c r="C20" s="15"/>
      <c r="E20" s="18"/>
    </row>
    <row r="21" spans="1:5" ht="13.2" x14ac:dyDescent="0.25">
      <c r="A21" s="15"/>
      <c r="B21" s="15"/>
      <c r="C21" s="15"/>
      <c r="E21" s="18"/>
    </row>
    <row r="22" spans="1:5" ht="13.2" x14ac:dyDescent="0.25">
      <c r="A22" s="15"/>
      <c r="B22" s="15"/>
      <c r="C22" s="15"/>
      <c r="E22" s="18"/>
    </row>
    <row r="23" spans="1:5" ht="13.2" x14ac:dyDescent="0.25">
      <c r="A23" s="15"/>
      <c r="B23" s="15"/>
      <c r="C23" s="15"/>
      <c r="E23" s="18"/>
    </row>
    <row r="24" spans="1:5" ht="13.2" x14ac:dyDescent="0.25">
      <c r="A24" s="15"/>
      <c r="B24" s="15"/>
      <c r="C24" s="15"/>
      <c r="E24" s="18"/>
    </row>
    <row r="25" spans="1:5" ht="30.75" customHeight="1" x14ac:dyDescent="0.25">
      <c r="A25" s="15"/>
      <c r="B25" s="15"/>
      <c r="C25" s="15"/>
      <c r="E25" s="18"/>
    </row>
    <row r="26" spans="1:5" ht="13.2" x14ac:dyDescent="0.25">
      <c r="A26" s="15"/>
      <c r="B26" s="15"/>
      <c r="C26" s="15"/>
      <c r="E26" s="18"/>
    </row>
    <row r="27" spans="1:5" ht="13.2" x14ac:dyDescent="0.25">
      <c r="A27" s="15"/>
      <c r="B27" s="15"/>
      <c r="C27" s="15"/>
      <c r="E27" s="18"/>
    </row>
    <row r="28" spans="1:5" ht="13.2" x14ac:dyDescent="0.25">
      <c r="A28" s="15"/>
      <c r="B28" s="15"/>
      <c r="C28" s="15"/>
      <c r="E28" s="18"/>
    </row>
    <row r="29" spans="1:5" ht="13.2" x14ac:dyDescent="0.25">
      <c r="A29" s="15"/>
      <c r="B29" s="15"/>
      <c r="C29" s="15"/>
      <c r="E29" s="18"/>
    </row>
    <row r="30" spans="1:5" ht="13.2" x14ac:dyDescent="0.25">
      <c r="A30" s="15"/>
      <c r="B30" s="15"/>
      <c r="C30" s="15"/>
      <c r="E30" s="18"/>
    </row>
    <row r="31" spans="1:5" ht="13.2" x14ac:dyDescent="0.25">
      <c r="A31" s="15"/>
      <c r="B31" s="15"/>
      <c r="C31" s="15"/>
      <c r="E31" s="18"/>
    </row>
    <row r="32" spans="1:5" ht="13.2" x14ac:dyDescent="0.25">
      <c r="A32" s="15"/>
      <c r="B32" s="15"/>
      <c r="C32" s="15"/>
      <c r="E32" s="18"/>
    </row>
    <row r="33" spans="1:5" ht="13.2" x14ac:dyDescent="0.25">
      <c r="A33" s="15"/>
      <c r="B33" s="15"/>
      <c r="C33" s="15"/>
      <c r="E33" s="18"/>
    </row>
    <row r="34" spans="1:5" ht="13.2" x14ac:dyDescent="0.25">
      <c r="A34" s="15"/>
      <c r="B34" s="15"/>
      <c r="C34" s="15"/>
      <c r="E34" s="18"/>
    </row>
    <row r="35" spans="1:5" ht="13.2" x14ac:dyDescent="0.25">
      <c r="A35" s="15"/>
      <c r="B35" s="15"/>
      <c r="C35" s="15"/>
      <c r="E35" s="18"/>
    </row>
    <row r="36" spans="1:5" ht="13.2" x14ac:dyDescent="0.25">
      <c r="A36" s="15"/>
      <c r="B36" s="15"/>
      <c r="C36" s="15"/>
      <c r="E36" s="18"/>
    </row>
    <row r="37" spans="1:5" ht="13.2" x14ac:dyDescent="0.25">
      <c r="A37" s="15"/>
      <c r="B37" s="15"/>
      <c r="C37" s="15"/>
      <c r="E37" s="18"/>
    </row>
    <row r="38" spans="1:5" ht="30.75" customHeight="1" x14ac:dyDescent="0.25">
      <c r="A38" s="15"/>
      <c r="B38" s="15"/>
      <c r="C38" s="15"/>
      <c r="E38" s="18"/>
    </row>
    <row r="39" spans="1:5" ht="13.2" x14ac:dyDescent="0.25">
      <c r="A39" s="15"/>
      <c r="B39" s="15"/>
      <c r="C39" s="15"/>
      <c r="E39" s="18"/>
    </row>
    <row r="40" spans="1:5" ht="13.2" x14ac:dyDescent="0.25">
      <c r="A40" s="15"/>
      <c r="B40" s="15"/>
      <c r="C40" s="15"/>
      <c r="E40" s="18"/>
    </row>
    <row r="41" spans="1:5" ht="13.2" x14ac:dyDescent="0.25">
      <c r="A41" s="15"/>
      <c r="B41" s="15"/>
      <c r="C41" s="15"/>
      <c r="E41" s="18"/>
    </row>
    <row r="42" spans="1:5" ht="13.2" x14ac:dyDescent="0.25">
      <c r="A42" s="15"/>
      <c r="B42" s="15"/>
      <c r="C42" s="15"/>
      <c r="E42" s="18"/>
    </row>
    <row r="43" spans="1:5" ht="13.2" x14ac:dyDescent="0.25">
      <c r="A43" s="15"/>
      <c r="B43" s="15"/>
      <c r="C43" s="15"/>
      <c r="E43" s="18"/>
    </row>
    <row r="44" spans="1:5" ht="13.2" x14ac:dyDescent="0.25">
      <c r="A44" s="15"/>
      <c r="B44" s="15"/>
      <c r="C44" s="15"/>
      <c r="E44" s="18"/>
    </row>
    <row r="45" spans="1:5" ht="13.2" x14ac:dyDescent="0.25">
      <c r="A45" s="15"/>
      <c r="B45" s="15"/>
      <c r="C45" s="15"/>
      <c r="E45" s="18"/>
    </row>
    <row r="46" spans="1:5" ht="13.2" x14ac:dyDescent="0.25">
      <c r="A46" s="15"/>
      <c r="B46" s="15"/>
      <c r="C46" s="15"/>
      <c r="E46" s="18"/>
    </row>
    <row r="47" spans="1:5" ht="13.2" x14ac:dyDescent="0.25">
      <c r="A47" s="15"/>
      <c r="B47" s="15"/>
      <c r="C47" s="15"/>
      <c r="E47" s="18"/>
    </row>
    <row r="48" spans="1:5" ht="13.2" x14ac:dyDescent="0.25">
      <c r="A48" s="15"/>
      <c r="B48" s="15"/>
      <c r="C48" s="15"/>
      <c r="E48" s="18"/>
    </row>
    <row r="49" spans="1:5" ht="13.2" x14ac:dyDescent="0.25">
      <c r="A49" s="15"/>
      <c r="B49" s="15"/>
      <c r="C49" s="15"/>
      <c r="E49" s="18"/>
    </row>
    <row r="50" spans="1:5" ht="13.2" x14ac:dyDescent="0.25">
      <c r="A50" s="15"/>
      <c r="B50" s="15"/>
      <c r="C50" s="15"/>
      <c r="E50" s="18"/>
    </row>
    <row r="51" spans="1:5" ht="33.75" customHeight="1" x14ac:dyDescent="0.25">
      <c r="A51" s="15"/>
      <c r="B51" s="15"/>
      <c r="C51" s="15"/>
      <c r="E51" s="18"/>
    </row>
    <row r="52" spans="1:5" ht="13.2" x14ac:dyDescent="0.25">
      <c r="A52" s="15"/>
      <c r="B52" s="15"/>
      <c r="C52" s="15"/>
      <c r="E52" s="18"/>
    </row>
    <row r="53" spans="1:5" ht="13.2" x14ac:dyDescent="0.25">
      <c r="A53" s="15"/>
      <c r="B53" s="15"/>
      <c r="C53" s="15"/>
      <c r="E53" s="18"/>
    </row>
    <row r="54" spans="1:5" ht="13.2" x14ac:dyDescent="0.25">
      <c r="A54" s="15"/>
      <c r="B54" s="15"/>
      <c r="C54" s="15"/>
      <c r="E54" s="18"/>
    </row>
    <row r="55" spans="1:5" ht="13.2" x14ac:dyDescent="0.25">
      <c r="A55" s="15"/>
      <c r="B55" s="15"/>
      <c r="C55" s="15"/>
      <c r="E55" s="18"/>
    </row>
    <row r="56" spans="1:5" ht="30.75" customHeight="1" x14ac:dyDescent="0.25">
      <c r="A56" s="15"/>
      <c r="B56" s="15"/>
      <c r="C56" s="15"/>
      <c r="E56" s="18"/>
    </row>
    <row r="57" spans="1:5" ht="13.2" x14ac:dyDescent="0.25">
      <c r="A57" s="15"/>
      <c r="B57" s="15"/>
      <c r="C57" s="15"/>
      <c r="E57" s="18"/>
    </row>
    <row r="58" spans="1:5" ht="13.2" x14ac:dyDescent="0.25">
      <c r="A58" s="15"/>
      <c r="B58" s="15"/>
      <c r="C58" s="15"/>
      <c r="E58" s="18"/>
    </row>
    <row r="59" spans="1:5" ht="13.2" x14ac:dyDescent="0.25">
      <c r="A59" s="15"/>
      <c r="B59" s="15"/>
      <c r="C59" s="15"/>
      <c r="E59" s="18"/>
    </row>
    <row r="60" spans="1:5" ht="13.2" x14ac:dyDescent="0.25">
      <c r="A60" s="15"/>
      <c r="B60" s="15"/>
      <c r="C60" s="15"/>
      <c r="E60" s="18"/>
    </row>
    <row r="61" spans="1:5" ht="13.2" x14ac:dyDescent="0.25">
      <c r="A61" s="15"/>
      <c r="B61" s="15"/>
      <c r="C61" s="15"/>
      <c r="E61" s="18"/>
    </row>
    <row r="62" spans="1:5" ht="13.2" x14ac:dyDescent="0.25">
      <c r="A62" s="15"/>
      <c r="B62" s="15"/>
      <c r="C62" s="15"/>
      <c r="E62" s="18"/>
    </row>
    <row r="63" spans="1:5" ht="13.2" x14ac:dyDescent="0.25">
      <c r="A63" s="15"/>
      <c r="B63" s="15"/>
      <c r="C63" s="15"/>
      <c r="E63" s="18"/>
    </row>
    <row r="64" spans="1:5" ht="13.2" x14ac:dyDescent="0.25">
      <c r="A64" s="15"/>
      <c r="B64" s="15"/>
      <c r="C64" s="15"/>
      <c r="E64" s="18"/>
    </row>
    <row r="65" spans="1:5" ht="13.2" hidden="1" x14ac:dyDescent="0.25">
      <c r="A65" s="15"/>
      <c r="B65" s="15"/>
      <c r="C65" s="15"/>
      <c r="E65" s="18"/>
    </row>
    <row r="66" spans="1:5" ht="13.2" hidden="1" x14ac:dyDescent="0.25">
      <c r="A66" s="15"/>
      <c r="B66" s="15"/>
      <c r="C66" s="15"/>
      <c r="E66" s="18"/>
    </row>
    <row r="67" spans="1:5" ht="30.75" hidden="1" customHeight="1" x14ac:dyDescent="0.25">
      <c r="A67" s="15"/>
      <c r="B67" s="15"/>
      <c r="C67" s="15"/>
      <c r="E67" s="18"/>
    </row>
    <row r="68" spans="1:5" ht="13.2" hidden="1" x14ac:dyDescent="0.25">
      <c r="A68" s="15"/>
      <c r="B68" s="15"/>
      <c r="C68" s="15"/>
      <c r="E68" s="18"/>
    </row>
    <row r="69" spans="1:5" ht="13.2" hidden="1" x14ac:dyDescent="0.25">
      <c r="A69" s="15"/>
      <c r="B69" s="15"/>
      <c r="C69" s="15"/>
      <c r="E69" s="18"/>
    </row>
    <row r="70" spans="1:5" ht="13.2" hidden="1" x14ac:dyDescent="0.25">
      <c r="A70" s="15"/>
      <c r="B70" s="15"/>
      <c r="C70" s="15"/>
      <c r="E70" s="18"/>
    </row>
    <row r="71" spans="1:5" ht="13.2" hidden="1" x14ac:dyDescent="0.25">
      <c r="A71" s="15"/>
      <c r="B71" s="15"/>
      <c r="C71" s="15"/>
      <c r="E71" s="18"/>
    </row>
    <row r="72" spans="1:5" ht="13.2" hidden="1" x14ac:dyDescent="0.25">
      <c r="A72" s="15"/>
      <c r="B72" s="15"/>
      <c r="C72" s="15"/>
      <c r="E72" s="18"/>
    </row>
    <row r="73" spans="1:5" ht="13.2" hidden="1" x14ac:dyDescent="0.25">
      <c r="A73" s="15"/>
      <c r="B73" s="15"/>
      <c r="C73" s="15"/>
      <c r="E73" s="18"/>
    </row>
    <row r="74" spans="1:5" ht="13.2" hidden="1" x14ac:dyDescent="0.25">
      <c r="A74" s="15"/>
      <c r="B74" s="15"/>
      <c r="C74" s="15"/>
      <c r="E74" s="18"/>
    </row>
    <row r="75" spans="1:5" ht="13.2" x14ac:dyDescent="0.25">
      <c r="A75" s="15"/>
      <c r="B75" s="15"/>
      <c r="C75" s="15"/>
      <c r="E75" s="18"/>
    </row>
    <row r="76" spans="1:5" ht="13.2" x14ac:dyDescent="0.25">
      <c r="A76" s="15"/>
      <c r="B76" s="15"/>
      <c r="C76" s="15"/>
      <c r="E76" s="18"/>
    </row>
    <row r="77" spans="1:5" ht="31.5" customHeight="1" x14ac:dyDescent="0.25">
      <c r="A77" s="15"/>
      <c r="B77" s="15"/>
      <c r="C77" s="15"/>
      <c r="E77" s="18"/>
    </row>
    <row r="78" spans="1:5" ht="13.2" x14ac:dyDescent="0.25">
      <c r="A78" s="15"/>
      <c r="B78" s="15"/>
      <c r="C78" s="15"/>
      <c r="E78" s="18"/>
    </row>
    <row r="79" spans="1:5" ht="13.2" x14ac:dyDescent="0.25">
      <c r="A79" s="15"/>
      <c r="B79" s="15"/>
      <c r="C79" s="15"/>
      <c r="E79" s="18"/>
    </row>
    <row r="80" spans="1:5" ht="13.2" x14ac:dyDescent="0.25">
      <c r="A80" s="15"/>
      <c r="B80" s="15"/>
      <c r="C80" s="15"/>
      <c r="E80" s="18"/>
    </row>
    <row r="81" spans="1:5" ht="13.2" x14ac:dyDescent="0.25">
      <c r="A81" s="15"/>
      <c r="B81" s="15"/>
      <c r="C81" s="15"/>
      <c r="E81" s="18"/>
    </row>
    <row r="82" spans="1:5" ht="13.2" x14ac:dyDescent="0.25">
      <c r="A82" s="15"/>
      <c r="B82" s="15"/>
      <c r="C82" s="15"/>
      <c r="E82" s="18"/>
    </row>
    <row r="83" spans="1:5" ht="13.2" x14ac:dyDescent="0.25">
      <c r="A83" s="15"/>
      <c r="B83" s="15"/>
      <c r="C83" s="15"/>
      <c r="E83" s="18"/>
    </row>
    <row r="84" spans="1:5" ht="13.2" x14ac:dyDescent="0.25">
      <c r="A84" s="15"/>
      <c r="B84" s="15"/>
      <c r="C84" s="15"/>
      <c r="E84" s="18"/>
    </row>
    <row r="85" spans="1:5" ht="13.2" x14ac:dyDescent="0.25">
      <c r="A85" s="15"/>
      <c r="B85" s="15"/>
      <c r="C85" s="15"/>
      <c r="E85" s="18"/>
    </row>
    <row r="86" spans="1:5" ht="13.2" x14ac:dyDescent="0.25">
      <c r="A86" s="15"/>
      <c r="B86" s="15"/>
      <c r="C86" s="15"/>
      <c r="E86" s="18"/>
    </row>
    <row r="87" spans="1:5" ht="13.2" x14ac:dyDescent="0.25">
      <c r="A87" s="15"/>
      <c r="B87" s="15"/>
      <c r="C87" s="15"/>
      <c r="E87" s="18"/>
    </row>
    <row r="88" spans="1:5" ht="13.2" x14ac:dyDescent="0.25">
      <c r="A88" s="15"/>
      <c r="B88" s="15"/>
      <c r="C88" s="15"/>
      <c r="E88" s="18"/>
    </row>
    <row r="89" spans="1:5" ht="13.2" x14ac:dyDescent="0.25">
      <c r="A89" s="15"/>
      <c r="B89" s="15"/>
      <c r="C89" s="15"/>
      <c r="E89" s="18"/>
    </row>
    <row r="90" spans="1:5" ht="13.2" x14ac:dyDescent="0.25">
      <c r="A90" s="15"/>
      <c r="B90" s="15"/>
      <c r="C90" s="15"/>
      <c r="E90" s="18"/>
    </row>
    <row r="91" spans="1:5" ht="13.2" x14ac:dyDescent="0.25">
      <c r="A91" s="15"/>
      <c r="B91" s="15"/>
      <c r="C91" s="15"/>
      <c r="E91" s="18"/>
    </row>
    <row r="92" spans="1:5" ht="13.2" x14ac:dyDescent="0.25">
      <c r="A92" s="15"/>
      <c r="B92" s="15"/>
      <c r="C92" s="15"/>
      <c r="E92" s="18"/>
    </row>
    <row r="93" spans="1:5" ht="13.2" x14ac:dyDescent="0.25">
      <c r="A93" s="15"/>
      <c r="B93" s="15"/>
      <c r="C93" s="15"/>
      <c r="E93" s="18"/>
    </row>
    <row r="94" spans="1:5" ht="13.2" x14ac:dyDescent="0.25">
      <c r="A94" s="15"/>
      <c r="B94" s="15"/>
      <c r="C94" s="15"/>
      <c r="E94" s="18"/>
    </row>
    <row r="95" spans="1:5" ht="13.2" x14ac:dyDescent="0.25">
      <c r="A95" s="15"/>
      <c r="B95" s="15"/>
      <c r="C95" s="15"/>
      <c r="E95" s="18"/>
    </row>
    <row r="96" spans="1:5" ht="13.2" x14ac:dyDescent="0.25">
      <c r="A96" s="15"/>
      <c r="B96" s="15"/>
      <c r="C96" s="15"/>
      <c r="E96" s="18"/>
    </row>
    <row r="97" spans="1:5" ht="13.2" x14ac:dyDescent="0.25">
      <c r="A97" s="15"/>
      <c r="B97" s="15"/>
      <c r="C97" s="15"/>
      <c r="E97" s="18"/>
    </row>
    <row r="98" spans="1:5" ht="13.2" x14ac:dyDescent="0.25">
      <c r="A98" s="15"/>
      <c r="B98" s="15"/>
      <c r="C98" s="15"/>
      <c r="E98" s="18"/>
    </row>
    <row r="99" spans="1:5" ht="13.2" x14ac:dyDescent="0.25">
      <c r="A99" s="15"/>
      <c r="B99" s="15"/>
      <c r="C99" s="15"/>
      <c r="E99" s="18"/>
    </row>
    <row r="100" spans="1:5" ht="13.2" x14ac:dyDescent="0.25">
      <c r="A100" s="15"/>
      <c r="B100" s="15"/>
      <c r="C100" s="15"/>
      <c r="E100" s="18"/>
    </row>
    <row r="101" spans="1:5" ht="13.2" x14ac:dyDescent="0.25">
      <c r="A101" s="15"/>
      <c r="B101" s="15"/>
      <c r="C101" s="15"/>
      <c r="E101" s="18"/>
    </row>
    <row r="102" spans="1:5" ht="13.2" x14ac:dyDescent="0.25">
      <c r="A102" s="15"/>
      <c r="B102" s="15"/>
      <c r="C102" s="15"/>
      <c r="E102" s="18"/>
    </row>
    <row r="103" spans="1:5" ht="13.2" x14ac:dyDescent="0.25">
      <c r="A103" s="15"/>
      <c r="B103" s="15"/>
      <c r="C103" s="15"/>
      <c r="E103" s="18"/>
    </row>
    <row r="104" spans="1:5" ht="13.2" x14ac:dyDescent="0.25">
      <c r="A104" s="15"/>
      <c r="B104" s="15"/>
      <c r="C104" s="15"/>
      <c r="E104" s="18"/>
    </row>
    <row r="105" spans="1:5" ht="13.2" x14ac:dyDescent="0.25">
      <c r="A105" s="15"/>
      <c r="B105" s="15"/>
      <c r="C105" s="15"/>
      <c r="E105" s="18"/>
    </row>
    <row r="106" spans="1:5" ht="13.2" x14ac:dyDescent="0.25">
      <c r="A106" s="15"/>
      <c r="B106" s="15"/>
      <c r="C106" s="15"/>
      <c r="E106" s="18"/>
    </row>
    <row r="107" spans="1:5" ht="13.2" x14ac:dyDescent="0.25">
      <c r="A107" s="15"/>
      <c r="B107" s="15"/>
      <c r="C107" s="15"/>
      <c r="E107" s="18"/>
    </row>
    <row r="108" spans="1:5" ht="30" customHeight="1" x14ac:dyDescent="0.25">
      <c r="A108" s="15"/>
      <c r="B108" s="15"/>
      <c r="C108" s="15"/>
      <c r="E108" s="18"/>
    </row>
    <row r="109" spans="1:5" ht="13.2" x14ac:dyDescent="0.25">
      <c r="A109" s="15"/>
      <c r="B109" s="15"/>
      <c r="C109" s="15"/>
      <c r="E109" s="18"/>
    </row>
    <row r="110" spans="1:5" ht="13.2" x14ac:dyDescent="0.25">
      <c r="A110" s="15"/>
      <c r="B110" s="15"/>
      <c r="C110" s="15"/>
      <c r="E110" s="18"/>
    </row>
    <row r="111" spans="1:5" ht="13.2" x14ac:dyDescent="0.25">
      <c r="A111" s="15"/>
      <c r="B111" s="15"/>
      <c r="C111" s="15"/>
      <c r="E111" s="18"/>
    </row>
    <row r="112" spans="1:5" ht="13.2" x14ac:dyDescent="0.25">
      <c r="A112" s="15"/>
      <c r="B112" s="15"/>
      <c r="C112" s="15"/>
      <c r="E112" s="18"/>
    </row>
    <row r="113" spans="1:5" ht="30.75" customHeight="1" x14ac:dyDescent="0.25">
      <c r="A113" s="15"/>
      <c r="B113" s="15"/>
      <c r="C113" s="15"/>
      <c r="E113" s="18"/>
    </row>
    <row r="114" spans="1:5" ht="13.2" x14ac:dyDescent="0.25">
      <c r="A114" s="15"/>
      <c r="B114" s="15"/>
      <c r="C114" s="15"/>
      <c r="E114" s="18"/>
    </row>
    <row r="115" spans="1:5" ht="13.2" x14ac:dyDescent="0.25">
      <c r="A115" s="15"/>
      <c r="B115" s="15"/>
      <c r="C115" s="15"/>
      <c r="E115" s="18"/>
    </row>
    <row r="116" spans="1:5" ht="13.2" x14ac:dyDescent="0.25">
      <c r="A116" s="15"/>
      <c r="B116" s="15"/>
      <c r="C116" s="15"/>
      <c r="E116" s="18"/>
    </row>
    <row r="117" spans="1:5" ht="13.2" x14ac:dyDescent="0.25">
      <c r="A117" s="15"/>
      <c r="B117" s="15"/>
      <c r="C117" s="15"/>
      <c r="E117" s="18"/>
    </row>
    <row r="118" spans="1:5" ht="13.2" x14ac:dyDescent="0.25">
      <c r="A118" s="15"/>
      <c r="B118" s="15"/>
      <c r="C118" s="15"/>
      <c r="E118" s="18"/>
    </row>
    <row r="119" spans="1:5" ht="32.25" customHeight="1" x14ac:dyDescent="0.25">
      <c r="A119" s="15"/>
      <c r="B119" s="15"/>
      <c r="C119" s="15"/>
      <c r="E119" s="18"/>
    </row>
    <row r="120" spans="1:5" ht="13.2" x14ac:dyDescent="0.25">
      <c r="A120" s="15"/>
      <c r="B120" s="15"/>
      <c r="C120" s="15"/>
      <c r="E120" s="18"/>
    </row>
    <row r="121" spans="1:5" ht="13.2" x14ac:dyDescent="0.25">
      <c r="A121" s="15"/>
      <c r="B121" s="15"/>
      <c r="C121" s="15"/>
      <c r="E121" s="18"/>
    </row>
    <row r="122" spans="1:5" ht="13.2" x14ac:dyDescent="0.25">
      <c r="A122" s="15"/>
      <c r="B122" s="15"/>
      <c r="C122" s="15"/>
      <c r="E122" s="18"/>
    </row>
    <row r="123" spans="1:5" ht="13.2" x14ac:dyDescent="0.25">
      <c r="A123" s="15"/>
      <c r="B123" s="15"/>
      <c r="C123" s="15"/>
      <c r="E123" s="18"/>
    </row>
    <row r="124" spans="1:5" ht="13.2" x14ac:dyDescent="0.25">
      <c r="A124" s="15"/>
      <c r="B124" s="15"/>
      <c r="C124" s="15"/>
      <c r="E124" s="18"/>
    </row>
    <row r="125" spans="1:5" ht="13.2" x14ac:dyDescent="0.25">
      <c r="A125" s="15"/>
      <c r="B125" s="15"/>
      <c r="C125" s="15"/>
      <c r="E125" s="18"/>
    </row>
    <row r="126" spans="1:5" ht="13.2" x14ac:dyDescent="0.25">
      <c r="A126" s="15"/>
      <c r="B126" s="15"/>
      <c r="C126" s="15"/>
      <c r="E126" s="18"/>
    </row>
    <row r="127" spans="1:5" ht="13.2" x14ac:dyDescent="0.25">
      <c r="A127" s="15"/>
      <c r="B127" s="15"/>
      <c r="C127" s="15"/>
      <c r="E127" s="18"/>
    </row>
    <row r="128" spans="1:5" ht="13.2" x14ac:dyDescent="0.25">
      <c r="A128" s="15"/>
      <c r="B128" s="15"/>
      <c r="C128" s="15"/>
      <c r="E128" s="18"/>
    </row>
    <row r="129" spans="1:5" ht="13.2" x14ac:dyDescent="0.25">
      <c r="A129" s="15"/>
      <c r="B129" s="15"/>
      <c r="C129" s="15"/>
      <c r="E129" s="18"/>
    </row>
    <row r="130" spans="1:5" ht="13.2" x14ac:dyDescent="0.25">
      <c r="A130" s="15"/>
      <c r="B130" s="15"/>
      <c r="C130" s="15"/>
      <c r="E130" s="18"/>
    </row>
    <row r="131" spans="1:5" ht="13.2" x14ac:dyDescent="0.25">
      <c r="A131" s="15"/>
      <c r="B131" s="15"/>
      <c r="C131" s="15"/>
      <c r="E131" s="18"/>
    </row>
    <row r="132" spans="1:5" ht="13.2" x14ac:dyDescent="0.25">
      <c r="A132" s="15"/>
      <c r="B132" s="15"/>
      <c r="C132" s="15"/>
      <c r="E132" s="18"/>
    </row>
    <row r="133" spans="1:5" ht="13.2" x14ac:dyDescent="0.25">
      <c r="A133" s="15"/>
      <c r="B133" s="15"/>
      <c r="C133" s="15"/>
      <c r="E133" s="18"/>
    </row>
    <row r="134" spans="1:5" ht="13.2" x14ac:dyDescent="0.25">
      <c r="A134" s="15"/>
      <c r="B134" s="15"/>
      <c r="C134" s="15"/>
      <c r="E134" s="18"/>
    </row>
    <row r="135" spans="1:5" ht="13.2" x14ac:dyDescent="0.25">
      <c r="A135" s="15"/>
      <c r="B135" s="15"/>
      <c r="C135" s="15"/>
      <c r="E135" s="18"/>
    </row>
    <row r="136" spans="1:5" ht="13.2" x14ac:dyDescent="0.25">
      <c r="A136" s="15"/>
      <c r="B136" s="15"/>
      <c r="C136" s="15"/>
      <c r="E136" s="18"/>
    </row>
    <row r="137" spans="1:5" ht="13.2" x14ac:dyDescent="0.25">
      <c r="A137" s="15"/>
      <c r="B137" s="15"/>
      <c r="C137" s="15"/>
      <c r="E137" s="18"/>
    </row>
    <row r="138" spans="1:5" ht="13.2" x14ac:dyDescent="0.25">
      <c r="A138" s="15"/>
      <c r="B138" s="15"/>
      <c r="C138" s="15"/>
      <c r="E138" s="18"/>
    </row>
    <row r="139" spans="1:5" ht="13.2" x14ac:dyDescent="0.25">
      <c r="A139" s="15"/>
      <c r="B139" s="15"/>
      <c r="C139" s="15"/>
      <c r="E139" s="18"/>
    </row>
    <row r="140" spans="1:5" ht="13.2" x14ac:dyDescent="0.25">
      <c r="A140" s="15"/>
      <c r="B140" s="15"/>
      <c r="C140" s="15"/>
      <c r="E140" s="18"/>
    </row>
    <row r="141" spans="1:5" ht="13.2" x14ac:dyDescent="0.25">
      <c r="A141" s="15"/>
      <c r="B141" s="15"/>
      <c r="C141" s="15"/>
      <c r="E141" s="18"/>
    </row>
  </sheetData>
  <mergeCells count="2">
    <mergeCell ref="A2:D2"/>
    <mergeCell ref="A9:D9"/>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GENERAL</vt:lpstr>
      <vt:lpstr>ENERGIE</vt:lpstr>
      <vt:lpstr>ÉMISSIONS FUGITIVES</vt:lpstr>
      <vt:lpstr>DÉCHETS</vt:lpstr>
      <vt:lpstr>TRANSPORTS</vt:lpstr>
      <vt:lpstr>CONSOMMABLES</vt:lpstr>
      <vt:lpstr>ÉQUIPEMENTS</vt:lpstr>
      <vt:lpstr>IMMOBILIER</vt:lpstr>
      <vt:lpstr>FLUX NUMÉRIQUES</vt:lpstr>
      <vt:lpstr>PRESCRIPTIONS</vt:lpstr>
      <vt:lpstr>SYNTHÈSE</vt:lpstr>
      <vt:lpstr>Facteurs démission (FE)</vt:lpstr>
      <vt:lpstr>FE ad-hoc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Sarah Machane</cp:lastModifiedBy>
  <dcterms:modified xsi:type="dcterms:W3CDTF">2026-09-08T21:16:37Z</dcterms:modified>
</cp:coreProperties>
</file>